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fileSharing readOnlyRecommended="1" userName="Martina Fruk" algorithmName="SHA-512" hashValue="bW/BCMl088/Wy+k0qCAxGjKSD9SWlCIew+rBFgVLl8VW3ycaH6TrGiEmqdV7v6C89+bLng22YrSLZmLajzFswA==" saltValue="WBsy+sCihJODakWwCyYCaQ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FRUK\MZO\Limit 2024-2026\FINALNO\web\"/>
    </mc:Choice>
  </mc:AlternateContent>
  <xr:revisionPtr revIDLastSave="0" documentId="8_{D7CF1FF1-3044-43EB-A4F2-6E14FDC334E2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38400" windowHeight="1727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AKT!$A$3:$J$341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22" i="4" l="1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s="1"/>
  <c r="E26" i="35" l="1"/>
  <c r="E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8" i="4"/>
  <c r="B12" i="4"/>
  <c r="B16" i="4"/>
  <c r="B20" i="4"/>
  <c r="A5" i="4"/>
  <c r="A9" i="4"/>
  <c r="A13" i="4"/>
  <c r="A17" i="4"/>
  <c r="A21" i="4"/>
  <c r="A3" i="17"/>
  <c r="B15" i="4"/>
  <c r="A8" i="4"/>
  <c r="A20" i="4"/>
  <c r="B5" i="4"/>
  <c r="B9" i="4"/>
  <c r="B13" i="4"/>
  <c r="B17" i="4"/>
  <c r="B21" i="4"/>
  <c r="B3" i="4"/>
  <c r="A6" i="4"/>
  <c r="A10" i="4"/>
  <c r="A14" i="4"/>
  <c r="A18" i="4"/>
  <c r="B7" i="4"/>
  <c r="B19" i="4"/>
  <c r="A12" i="4"/>
  <c r="B6" i="4"/>
  <c r="B10" i="4"/>
  <c r="B14" i="4"/>
  <c r="B18" i="4"/>
  <c r="B3" i="17"/>
  <c r="A7" i="4"/>
  <c r="A11" i="4"/>
  <c r="A15" i="4"/>
  <c r="A19" i="4"/>
  <c r="B11" i="4"/>
  <c r="A4" i="4"/>
  <c r="A16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<sst xmlns="http://schemas.openxmlformats.org/spreadsheetml/2006/main" count="13671" uniqueCount="4859">
  <si>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</si>
  <si>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</si>
  <si>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</si>
  <si>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</si>
  <si>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</si>
  <si>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</si>
  <si>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</si>
  <si>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</si>
  <si>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</si>
  <si>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</si>
  <si>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</si>
  <si>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</si>
  <si>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</si>
  <si>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</si>
  <si>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</si>
  <si>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</si>
  <si>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</si>
  <si>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</si>
  <si>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</si>
  <si>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</si>
  <si>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</si>
  <si>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</si>
  <si>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</si>
  <si>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</si>
  <si>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</si>
  <si>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</si>
  <si>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</si>
  <si>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</si>
  <si>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</si>
  <si>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</si>
  <si>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</si>
  <si>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</si>
  <si>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</si>
  <si>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</si>
  <si>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</si>
  <si>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</si>
  <si>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</si>
  <si>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</si>
  <si>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</si>
  <si>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</si>
  <si>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</si>
  <si>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</si>
  <si>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</si>
  <si>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</si>
  <si>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</si>
  <si>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</si>
  <si>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</si>
  <si>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</si>
  <si>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</si>
  <si>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</si>
  <si>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</si>
  <si>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</si>
  <si>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</si>
  <si>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</si>
  <si>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</si>
  <si>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</si>
  <si>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</si>
  <si>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</si>
  <si>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</si>
  <si>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</si>
  <si>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</si>
  <si>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</si>
  <si>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</si>
  <si>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</si>
  <si>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</si>
  <si>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</si>
  <si>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</si>
  <si>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</si>
  <si>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</si>
  <si>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</si>
  <si>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</si>
  <si>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</si>
  <si>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</si>
  <si>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</si>
  <si>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</si>
  <si>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</si>
  <si>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</si>
  <si>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</si>
  <si>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</si>
  <si>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</si>
  <si>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</si>
  <si>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</si>
  <si>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</si>
  <si>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</si>
  <si>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</si>
  <si>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</si>
  <si>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</si>
  <si>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</si>
  <si>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</si>
  <si>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</si>
  <si>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</si>
  <si>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</si>
  <si>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</si>
  <si>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</si>
  <si>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</si>
  <si>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</si>
  <si>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</si>
  <si>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</si>
  <si>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</si>
  <si>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</si>
  <si>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</si>
  <si>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</si>
  <si>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</si>
  <si>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</si>
  <si>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</si>
  <si>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</si>
  <si>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</si>
  <si>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</si>
  <si>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</si>
  <si>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</si>
  <si>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</si>
  <si>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</si>
  <si>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</si>
  <si>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</si>
  <si>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</si>
  <si>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</si>
  <si>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</si>
  <si>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</si>
  <si>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</si>
  <si>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</si>
  <si>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</si>
  <si>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</si>
  <si>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</si>
  <si>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</si>
  <si>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</si>
  <si>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</si>
  <si>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</si>
  <si>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</si>
  <si>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</si>
  <si>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</si>
  <si>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</si>
  <si>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</si>
  <si>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</si>
  <si>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</si>
  <si>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</si>
  <si>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</si>
  <si>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</si>
  <si>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</si>
  <si>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</si>
  <si>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</si>
  <si>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</si>
  <si>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</si>
  <si>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</si>
  <si>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</si>
  <si>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</si>
  <si>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</si>
  <si>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</si>
  <si>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</si>
  <si>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</si>
  <si>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</si>
  <si>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</si>
  <si>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</si>
  <si>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</si>
  <si>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</si>
  <si>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</si>
  <si>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</si>
  <si>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</si>
  <si>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</si>
  <si>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</si>
  <si>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</si>
  <si>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</si>
  <si>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</si>
  <si>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</si>
  <si>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</si>
  <si>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</si>
  <si>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</si>
  <si>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</si>
  <si>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</si>
  <si>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</si>
  <si>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</si>
  <si>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</si>
  <si>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</si>
  <si>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</si>
  <si>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</si>
  <si>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</si>
  <si>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</si>
  <si>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</si>
  <si>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</si>
  <si>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</si>
  <si>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</si>
  <si>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</si>
  <si>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</si>
  <si>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</si>
  <si>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</si>
  <si>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</si>
  <si>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</si>
  <si>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</si>
  <si>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</si>
  <si>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</si>
  <si>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</si>
  <si>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</si>
  <si>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</si>
  <si>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</si>
  <si>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</si>
  <si>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</si>
  <si>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</si>
  <si>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</si>
  <si>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</si>
  <si>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</si>
  <si>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</si>
  <si>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</si>
  <si>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</si>
  <si>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</si>
  <si>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</si>
  <si>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</si>
  <si>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</si>
  <si>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</si>
  <si>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</si>
  <si>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</si>
  <si>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</si>
  <si>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</si>
  <si>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</si>
  <si>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</si>
  <si>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</si>
  <si>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</si>
  <si>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</si>
  <si>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</si>
  <si>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</si>
  <si>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</si>
  <si>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</si>
  <si>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</si>
  <si>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</si>
  <si>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</si>
  <si>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</si>
  <si>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</si>
  <si>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</si>
  <si>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</si>
  <si>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</si>
  <si>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</si>
  <si>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</si>
  <si>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</si>
  <si>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</si>
  <si>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</si>
  <si>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</si>
  <si>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</si>
  <si>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</si>
  <si>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</si>
  <si>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</si>
  <si>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</si>
  <si>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</si>
  <si>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</si>
  <si>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</si>
  <si>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</si>
  <si>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</si>
  <si>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</si>
  <si>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</si>
  <si>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</si>
  <si>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</si>
  <si>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</si>
  <si>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</si>
  <si>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</si>
  <si>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</si>
  <si>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</si>
  <si>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</si>
  <si>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</si>
  <si>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</si>
  <si>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</si>
  <si>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</si>
  <si>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</si>
  <si>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</si>
  <si>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</si>
  <si>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</si>
  <si>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</si>
  <si>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</si>
  <si>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</si>
  <si>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</si>
  <si>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</si>
  <si>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</si>
  <si>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</si>
  <si>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</si>
  <si>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</si>
  <si>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</si>
  <si>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</si>
  <si>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</si>
  <si>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</si>
  <si>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</si>
  <si>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</si>
  <si>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</si>
  <si>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</si>
  <si>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</si>
  <si>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</si>
  <si>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</si>
  <si>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</si>
  <si>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</si>
  <si>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</si>
  <si>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</si>
  <si>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</si>
  <si>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</si>
  <si>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</si>
  <si>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</si>
  <si>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</si>
  <si>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</si>
  <si>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</si>
  <si>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</si>
  <si>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</si>
  <si>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</si>
  <si>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</si>
  <si>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</si>
  <si>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</si>
  <si>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</si>
  <si>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</si>
  <si>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</si>
  <si>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</si>
  <si>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</si>
  <si>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</si>
  <si>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</si>
  <si>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</si>
  <si>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</si>
  <si>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</si>
  <si>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</si>
  <si>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</si>
  <si>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</si>
  <si>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</si>
  <si>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</si>
  <si>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</si>
  <si>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</si>
  <si>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</si>
  <si>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</si>
  <si>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</si>
  <si>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</si>
  <si>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</si>
  <si>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</si>
  <si>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</si>
  <si>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</si>
  <si>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</si>
  <si>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</si>
  <si>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</si>
  <si>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</si>
  <si>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</si>
  <si>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</si>
  <si>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</si>
  <si>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</si>
  <si>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</si>
  <si>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</si>
  <si>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</si>
  <si>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</si>
  <si>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</si>
  <si>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</si>
  <si>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</si>
  <si>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</si>
  <si>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</si>
  <si>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</si>
  <si>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</si>
  <si>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</si>
  <si>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</si>
  <si>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</si>
  <si>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</si>
  <si>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</si>
  <si>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</si>
  <si>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</si>
  <si>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</si>
  <si>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</si>
  <si>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</si>
  <si>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</si>
  <si>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</si>
  <si>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</si>
  <si>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</si>
  <si>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</si>
  <si>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</si>
  <si>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</si>
  <si>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</si>
  <si>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</si>
  <si>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</si>
  <si>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</si>
  <si>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</si>
  <si>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</si>
  <si>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</si>
  <si>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</si>
  <si>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</si>
  <si>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</si>
  <si>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</si>
  <si>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</si>
  <si>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</si>
  <si>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</si>
  <si>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</si>
  <si>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</si>
  <si>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</si>
  <si>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</si>
  <si>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</si>
  <si>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</si>
  <si>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</si>
  <si>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</si>
  <si>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</si>
  <si>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</si>
  <si>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</si>
  <si>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</si>
  <si>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</si>
  <si>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</si>
  <si>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</si>
  <si>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</si>
  <si>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</si>
  <si>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</si>
  <si>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</si>
  <si>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</si>
  <si>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</si>
  <si>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</si>
  <si>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</si>
  <si>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</si>
  <si>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</si>
  <si>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</si>
  <si>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</si>
  <si>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</si>
  <si>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</si>
  <si>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</si>
  <si>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</si>
  <si>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</si>
  <si>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</si>
  <si>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</si>
  <si>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</si>
  <si>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</si>
  <si>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</si>
  <si>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</si>
  <si>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</si>
  <si>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</si>
  <si>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</si>
  <si>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</si>
  <si>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</si>
  <si>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</si>
  <si>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</si>
  <si>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</si>
  <si>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</si>
  <si>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</si>
  <si>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</si>
  <si>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</si>
  <si>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</si>
  <si>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</si>
  <si>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</si>
  <si>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</si>
  <si>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</si>
  <si>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</si>
  <si>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</si>
  <si>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</si>
  <si>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</si>
  <si>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</si>
  <si>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</si>
  <si>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</si>
  <si>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</si>
  <si>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</si>
  <si>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</si>
  <si>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</si>
  <si>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</si>
  <si>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</si>
  <si>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</si>
  <si>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</si>
  <si>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</si>
  <si>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</si>
  <si>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</si>
  <si>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</si>
  <si>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</si>
  <si>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</si>
  <si>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</si>
  <si>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</si>
  <si>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</si>
  <si>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</si>
  <si>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</si>
  <si>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</si>
  <si>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</si>
  <si>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</si>
  <si>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</si>
  <si>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</si>
  <si>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</si>
  <si>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</si>
  <si>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</si>
  <si>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</si>
  <si>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</si>
  <si>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</si>
  <si>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</si>
  <si>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</si>
  <si>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</si>
  <si>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</si>
  <si>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</si>
  <si>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</si>
  <si>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</si>
  <si>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</si>
  <si>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</si>
  <si>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</si>
  <si>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</si>
  <si>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</si>
  <si>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</si>
  <si>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</si>
  <si>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</si>
  <si>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</si>
  <si>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</si>
  <si>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</si>
  <si>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</si>
  <si>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</si>
  <si>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</si>
  <si>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</si>
  <si>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</si>
  <si>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</si>
  <si>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</si>
  <si>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</si>
  <si>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</si>
  <si>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</si>
  <si>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</si>
  <si>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</si>
  <si>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</si>
  <si>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</si>
  <si>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</si>
  <si>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</si>
  <si>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</si>
  <si>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</si>
  <si>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</si>
  <si>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</si>
  <si>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</si>
  <si>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</si>
  <si>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</si>
  <si>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</si>
  <si>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</si>
  <si>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</si>
  <si>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</si>
  <si>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</si>
  <si>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</si>
  <si>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</si>
  <si>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</si>
  <si>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</si>
  <si>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</si>
  <si>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</si>
  <si>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</si>
  <si>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</si>
  <si>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</si>
  <si>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</si>
  <si>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</si>
  <si>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</si>
  <si>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</si>
  <si>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</si>
  <si>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</si>
  <si>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</si>
  <si>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</si>
  <si>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</si>
  <si>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</si>
  <si>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</si>
  <si>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</si>
  <si>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</si>
  <si>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</si>
  <si>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</si>
  <si>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</si>
  <si>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</si>
  <si>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</si>
  <si>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</si>
  <si>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</si>
  <si>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</si>
  <si>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</si>
  <si>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</si>
  <si>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</si>
  <si>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</si>
  <si>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</si>
  <si>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</si>
  <si>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</si>
  <si>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</si>
  <si>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</si>
  <si>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</si>
  <si>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</si>
  <si>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</si>
  <si>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</si>
  <si>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</si>
  <si>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</si>
  <si>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</si>
  <si>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</si>
  <si>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</si>
  <si>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</si>
  <si>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</si>
  <si>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</si>
  <si>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</si>
  <si>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</si>
  <si>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</si>
  <si>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</si>
  <si>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</si>
  <si>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</si>
  <si>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</si>
  <si>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</si>
  <si>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</si>
  <si>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</si>
  <si>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</si>
  <si>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</si>
  <si>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</si>
  <si>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</si>
  <si>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</si>
  <si>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</si>
  <si>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</si>
  <si>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</si>
  <si>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</si>
  <si>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</si>
  <si>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</si>
  <si>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</si>
  <si>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</si>
  <si>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</si>
  <si>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</si>
  <si>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</si>
  <si>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</si>
  <si>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</si>
  <si>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</si>
  <si>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</si>
  <si>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</si>
  <si>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</si>
  <si>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</si>
  <si>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</si>
  <si>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</si>
  <si>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</si>
  <si>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</si>
  <si>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</si>
  <si>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</si>
  <si>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</si>
  <si>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</si>
  <si>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</si>
  <si>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</si>
  <si>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</si>
  <si>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</si>
  <si>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</si>
  <si>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</si>
  <si>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</si>
  <si>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</si>
  <si>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</si>
  <si>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</si>
  <si>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</si>
  <si>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</si>
  <si>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</si>
  <si>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</si>
  <si>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</si>
  <si>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</si>
  <si>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</si>
  <si>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</si>
  <si>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</si>
  <si>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</si>
  <si>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</si>
  <si>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</si>
  <si>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</si>
  <si>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</si>
  <si>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</si>
  <si>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</si>
  <si>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</si>
  <si>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</si>
  <si>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</si>
  <si>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</si>
  <si>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</si>
  <si>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</si>
  <si>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</si>
  <si>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</si>
  <si>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</si>
  <si>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</si>
  <si>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</si>
  <si>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</si>
  <si>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</si>
  <si>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</si>
  <si>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</si>
  <si>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</si>
  <si>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</si>
  <si>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</si>
  <si>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</si>
  <si>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</si>
  <si>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</si>
  <si>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</si>
  <si>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</si>
  <si>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</si>
  <si>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</si>
  <si>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</si>
  <si>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</si>
  <si>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</si>
  <si>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</si>
  <si>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</si>
  <si>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</si>
  <si>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</si>
  <si>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</si>
  <si>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</si>
  <si>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</si>
  <si>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</si>
  <si>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</si>
  <si>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</si>
  <si>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</si>
  <si>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</si>
  <si>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</si>
  <si>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</si>
  <si>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</si>
  <si>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</si>
  <si>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</si>
  <si>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</si>
  <si>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</si>
  <si>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</si>
  <si>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</si>
  <si>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</si>
  <si>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</si>
  <si>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</si>
  <si>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</si>
  <si>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</si>
  <si>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</si>
  <si>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</si>
  <si>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</si>
  <si>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</si>
  <si>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</si>
  <si>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</si>
  <si>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</si>
  <si>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</si>
  <si>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</si>
  <si>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</si>
  <si>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</si>
  <si>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</si>
  <si>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</si>
  <si>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</si>
  <si>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</si>
  <si>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</si>
  <si>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</si>
  <si>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</si>
  <si>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</si>
  <si>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</si>
  <si>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</si>
  <si>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</si>
  <si>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</si>
  <si>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</si>
  <si>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</si>
  <si>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</si>
  <si>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</si>
  <si>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</si>
  <si>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</si>
  <si>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</si>
  <si>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</si>
  <si>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</si>
  <si>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</si>
  <si>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</si>
  <si>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</si>
  <si>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</si>
  <si>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</si>
  <si>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</si>
  <si>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</si>
  <si>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</si>
  <si>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</si>
  <si>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</si>
  <si>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</si>
  <si>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</si>
  <si>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</si>
  <si>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</si>
  <si>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</si>
  <si>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</si>
  <si>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</si>
  <si>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</si>
  <si>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</si>
  <si>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</si>
  <si>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</si>
  <si>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</si>
  <si>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</si>
  <si>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</si>
  <si>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</si>
  <si>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</si>
  <si>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</si>
  <si>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</si>
  <si>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</si>
  <si>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</si>
  <si>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</si>
  <si>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</si>
  <si>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</si>
  <si>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</si>
  <si>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</si>
  <si>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</si>
  <si>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</si>
  <si>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</si>
  <si>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</si>
  <si>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</si>
  <si>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</si>
  <si>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</si>
  <si>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</si>
  <si>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</si>
  <si>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</si>
  <si>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</si>
  <si>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</si>
  <si>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</si>
  <si>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</si>
  <si>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</si>
  <si>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</si>
  <si>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</si>
  <si>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</si>
  <si>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</si>
  <si>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</si>
  <si>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</si>
  <si>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</si>
  <si>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</si>
  <si>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</si>
  <si>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</si>
  <si>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</si>
  <si>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</si>
  <si>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</si>
  <si>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</si>
  <si>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</si>
  <si>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</si>
  <si>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</si>
  <si>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</si>
  <si>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</si>
  <si>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</si>
  <si>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</si>
  <si>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</si>
  <si>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</si>
  <si>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</si>
  <si>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</si>
  <si>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</si>
  <si>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</si>
  <si>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</si>
  <si>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</si>
  <si>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</si>
  <si>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</si>
  <si>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</si>
  <si>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</si>
  <si>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</si>
  <si>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</si>
  <si>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</si>
  <si>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</si>
  <si>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</si>
  <si>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</si>
  <si>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</si>
  <si>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</si>
  <si>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</si>
  <si>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</si>
  <si>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</si>
  <si>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</si>
  <si>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</si>
  <si>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</si>
  <si>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</si>
  <si>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</si>
  <si>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</si>
  <si>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</si>
  <si>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</si>
  <si>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</si>
  <si>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</si>
  <si>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</si>
  <si>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</si>
  <si>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</si>
  <si>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</si>
  <si>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</si>
  <si>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</si>
  <si>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</si>
  <si>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</si>
  <si>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</si>
  <si>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</si>
  <si>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</si>
  <si>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</si>
  <si>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</si>
  <si>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</si>
  <si>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</si>
  <si>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</si>
  <si>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</si>
  <si>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</si>
  <si>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</si>
  <si>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</si>
  <si>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</si>
  <si>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</si>
  <si>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</si>
  <si>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</si>
  <si>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</si>
  <si>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</si>
  <si>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</si>
  <si>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</si>
  <si>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</si>
  <si>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</si>
  <si>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</si>
  <si>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</si>
  <si>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</si>
  <si>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</si>
  <si>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</si>
  <si>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</si>
  <si>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</si>
  <si>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</si>
  <si>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</si>
  <si>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</si>
  <si>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</si>
  <si>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</si>
  <si>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</si>
  <si>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</si>
  <si>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</si>
  <si>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</si>
  <si>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</si>
  <si>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</si>
  <si>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</si>
  <si>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</si>
  <si>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</si>
  <si>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</si>
  <si>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</si>
  <si>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</si>
  <si>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</si>
  <si>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</si>
  <si>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</si>
  <si>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</si>
  <si>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</si>
  <si>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</si>
  <si>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</si>
  <si>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</si>
  <si>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</si>
  <si>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</si>
  <si>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</si>
  <si>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</si>
  <si>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</si>
  <si>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</si>
  <si>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</si>
  <si>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</si>
  <si>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</si>
  <si>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</si>
  <si>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</si>
  <si>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</si>
  <si>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</si>
  <si>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</si>
  <si>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</si>
  <si>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</si>
  <si>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</si>
  <si>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</si>
  <si>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</si>
  <si>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</si>
  <si>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</si>
  <si>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</si>
  <si>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</si>
  <si>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</si>
  <si>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</si>
  <si>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</si>
  <si>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</si>
  <si>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</si>
  <si>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</si>
  <si>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</si>
  <si>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</si>
  <si>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</si>
  <si>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</si>
  <si>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</si>
  <si>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</si>
  <si>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</si>
  <si>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</si>
  <si>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</si>
  <si>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</si>
  <si>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</si>
  <si>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</si>
  <si>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</si>
  <si>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</si>
  <si>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</si>
  <si>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</si>
  <si>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</si>
  <si>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</si>
  <si>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</si>
  <si>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</si>
  <si>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</si>
  <si>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</si>
  <si>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</si>
  <si>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</si>
  <si>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</si>
  <si>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</si>
  <si>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</si>
  <si>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</si>
  <si>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</si>
  <si>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</si>
  <si>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</si>
  <si>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</si>
  <si>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</si>
  <si>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</si>
  <si>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</si>
  <si>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</si>
  <si>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</si>
  <si>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</si>
  <si>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</si>
  <si>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</si>
  <si>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</si>
  <si>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</si>
  <si>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</si>
  <si>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</si>
  <si>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</si>
  <si>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</si>
  <si>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</si>
  <si>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</si>
  <si>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</si>
  <si>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</si>
  <si>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</si>
  <si>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</si>
  <si>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</si>
  <si>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</si>
  <si>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</si>
  <si>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</si>
  <si>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</si>
  <si>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</si>
  <si>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</si>
  <si>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</si>
  <si>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</si>
  <si>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</si>
  <si>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</si>
  <si>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</si>
  <si>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</si>
  <si>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</si>
  <si>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</si>
  <si>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</si>
  <si>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</si>
  <si>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</si>
  <si>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</si>
  <si>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</si>
  <si>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</si>
  <si>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</si>
  <si>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</si>
  <si>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</si>
  <si>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</si>
  <si>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</si>
  <si>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</si>
  <si>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</si>
  <si>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</si>
  <si>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</si>
  <si>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</si>
  <si>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</si>
  <si>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</si>
  <si>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</si>
  <si>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</si>
  <si>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</si>
  <si>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</si>
  <si>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</si>
  <si>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</si>
  <si>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</si>
  <si>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</si>
  <si>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</si>
  <si>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</si>
  <si>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</si>
  <si>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</si>
  <si>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</si>
  <si>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</si>
  <si>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</si>
  <si>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</si>
  <si>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</si>
  <si>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</si>
  <si>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</si>
  <si>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</si>
  <si>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</si>
  <si>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</si>
  <si>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</si>
  <si>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</si>
  <si>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</si>
  <si>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</si>
  <si>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</si>
  <si>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</si>
  <si>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</si>
  <si>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</si>
  <si>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</si>
  <si>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</si>
  <si>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</si>
  <si>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</si>
  <si>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</si>
  <si>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</si>
  <si>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</si>
  <si>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</si>
  <si>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</si>
  <si>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</si>
  <si>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</si>
  <si>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</si>
  <si>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</si>
  <si>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</si>
  <si>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</si>
  <si>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</si>
  <si>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</si>
  <si>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</si>
  <si>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</si>
  <si>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</si>
  <si>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</si>
  <si>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</si>
  <si>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</si>
  <si>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</si>
  <si>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</si>
  <si>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</si>
  <si>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</si>
  <si>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</si>
  <si>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</si>
  <si>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</si>
  <si>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</si>
  <si>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</si>
  <si>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</si>
  <si>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</si>
  <si>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</si>
  <si>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</si>
  <si>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</si>
  <si>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</si>
  <si>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</si>
  <si>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</si>
  <si>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</si>
  <si>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</si>
  <si>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</si>
  <si>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</si>
  <si>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</si>
  <si>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</si>
  <si>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</si>
  <si>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</si>
  <si>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</si>
  <si>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</si>
  <si>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</si>
  <si>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</si>
  <si>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</si>
  <si>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</si>
  <si>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</si>
  <si>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</si>
  <si>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</si>
  <si>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</si>
  <si>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</si>
  <si>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</si>
  <si>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</si>
  <si>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</si>
  <si>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</si>
  <si>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</si>
  <si>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</si>
  <si>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</si>
  <si>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</si>
  <si>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</si>
  <si>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</si>
  <si>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</si>
  <si>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</si>
  <si>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</si>
  <si>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</si>
  <si>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</si>
  <si>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</si>
  <si>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</si>
  <si>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</si>
  <si>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</si>
  <si>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</si>
  <si>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</si>
  <si>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</si>
  <si>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</si>
  <si>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</si>
  <si>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</si>
  <si>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</si>
  <si>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</si>
  <si>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</si>
  <si>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</si>
  <si>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</si>
  <si>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</si>
  <si>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</si>
  <si>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</si>
  <si>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</si>
  <si>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</si>
  <si>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</si>
  <si>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</si>
  <si>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</si>
  <si>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</si>
  <si>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</si>
  <si>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</si>
  <si>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</si>
  <si>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</si>
  <si>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</si>
  <si>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</si>
  <si>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</si>
  <si>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</si>
  <si>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</si>
  <si>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</si>
  <si>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</si>
  <si>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</si>
  <si>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</si>
  <si>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</si>
  <si>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</si>
  <si>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</si>
  <si>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</si>
  <si>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</si>
  <si>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</si>
  <si>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</si>
  <si>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</si>
  <si>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</si>
  <si>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</si>
  <si>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</si>
  <si>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</si>
  <si>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</si>
  <si>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</si>
  <si>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</si>
  <si>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</si>
  <si>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</si>
  <si>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</si>
  <si>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</si>
  <si>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</si>
  <si>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</si>
  <si>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</si>
  <si>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</si>
  <si>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</si>
  <si>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</si>
  <si>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</si>
  <si>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</si>
  <si>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</si>
  <si>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</si>
  <si>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</si>
  <si>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</si>
  <si>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</si>
  <si>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</si>
  <si>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</si>
  <si>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</si>
  <si>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</si>
  <si>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</si>
  <si>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</si>
  <si>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</si>
  <si>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</si>
  <si>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</si>
  <si>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</si>
  <si>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</si>
  <si>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</si>
  <si>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</si>
  <si>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</si>
  <si>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</si>
  <si>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</si>
  <si>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</si>
  <si>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</si>
  <si>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</si>
  <si>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</si>
  <si>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</si>
  <si>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</si>
  <si>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</si>
  <si>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</si>
  <si>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</si>
  <si>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</si>
  <si>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</si>
  <si>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</si>
  <si>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</si>
  <si>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</si>
  <si>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</si>
  <si>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</si>
  <si>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</si>
  <si>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</si>
  <si>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</si>
  <si>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</si>
  <si>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</si>
  <si>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</si>
  <si>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</si>
  <si>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</si>
  <si>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</si>
  <si>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</si>
  <si>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</si>
  <si>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</si>
  <si>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</si>
  <si>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</si>
  <si>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</si>
  <si>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</si>
  <si>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</si>
  <si>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</si>
  <si>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</si>
  <si>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</si>
  <si>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</si>
  <si>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</si>
  <si>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</si>
  <si>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</si>
  <si>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</si>
  <si>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</si>
  <si>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</si>
  <si>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</si>
  <si>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</si>
  <si>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</si>
  <si>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</si>
  <si>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</si>
  <si>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</si>
  <si>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</si>
  <si>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</si>
  <si>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</si>
  <si>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</si>
  <si>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</si>
  <si>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</si>
  <si>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</si>
  <si>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</si>
  <si>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</si>
  <si>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</si>
  <si>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</si>
  <si>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</si>
  <si>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</si>
  <si>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</si>
  <si>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</si>
  <si>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</si>
  <si>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</si>
  <si>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</si>
  <si>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</si>
  <si>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</si>
  <si>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</si>
  <si>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</si>
  <si>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</si>
  <si>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</si>
  <si>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</si>
  <si>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</si>
  <si>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</si>
  <si>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</si>
  <si>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</si>
  <si>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</si>
  <si>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</si>
  <si>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</si>
  <si>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</si>
  <si>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</si>
  <si>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</si>
  <si>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</si>
  <si>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</si>
  <si>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</si>
  <si>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</si>
  <si>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</si>
  <si>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</si>
  <si>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</si>
  <si>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</si>
  <si>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</si>
  <si>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</si>
  <si>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</si>
  <si>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</si>
  <si>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</si>
  <si>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</si>
  <si>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</si>
  <si>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</si>
  <si>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</si>
  <si>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</si>
  <si>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</si>
  <si>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</si>
  <si>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</si>
  <si>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</si>
  <si>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</si>
  <si>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</si>
  <si>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</si>
  <si>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</si>
  <si>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</si>
  <si>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</si>
  <si>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</si>
  <si>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</si>
  <si>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</si>
  <si>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</si>
  <si>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</si>
  <si>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</si>
  <si>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</si>
  <si>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</si>
  <si>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</si>
  <si>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</si>
  <si>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</si>
  <si>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</si>
  <si>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</si>
  <si>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</si>
  <si>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</si>
  <si>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</si>
  <si>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</si>
  <si>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</si>
  <si>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</si>
  <si>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</si>
  <si>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</si>
  <si>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</si>
  <si>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</si>
  <si>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</si>
  <si>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</si>
  <si>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</si>
  <si>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</si>
  <si>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</si>
  <si>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</si>
  <si>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</si>
  <si>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</si>
  <si>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</si>
  <si>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</si>
  <si>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</si>
  <si>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</si>
  <si>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</si>
  <si>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</si>
  <si>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</si>
  <si>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</si>
  <si>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</si>
  <si>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</si>
  <si>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</si>
  <si>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</si>
  <si>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</si>
  <si>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</si>
  <si>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</si>
  <si>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</si>
  <si>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</si>
  <si>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</si>
  <si>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</si>
  <si>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</si>
  <si>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</si>
  <si>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</si>
  <si>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</si>
  <si>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</si>
  <si>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</si>
  <si>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</si>
  <si>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</si>
  <si>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</si>
  <si>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</si>
  <si>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</si>
  <si>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</si>
  <si>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</si>
  <si>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</si>
  <si>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</si>
  <si>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</si>
  <si>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</si>
  <si>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</si>
  <si>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</si>
  <si>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</si>
  <si>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</si>
  <si>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</si>
  <si>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</si>
  <si>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</si>
  <si>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</si>
  <si>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</si>
  <si>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</si>
  <si>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</si>
  <si>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</si>
  <si>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</si>
  <si>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</si>
  <si>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</si>
  <si>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</si>
  <si>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</si>
  <si>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</si>
  <si>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</si>
  <si>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</si>
  <si>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</si>
  <si>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</si>
  <si>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</si>
  <si>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</si>
  <si>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</si>
  <si>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</si>
  <si>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</si>
  <si>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</si>
  <si>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</si>
  <si>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</si>
  <si>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</si>
  <si>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</si>
  <si>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</si>
  <si>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</si>
  <si>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</si>
  <si>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</si>
  <si>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</si>
  <si>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</si>
  <si>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</si>
  <si>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</si>
  <si>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</si>
  <si>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</si>
  <si>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</si>
  <si>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</si>
  <si>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</si>
  <si>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</si>
  <si>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</si>
  <si>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</si>
  <si>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</si>
  <si>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</si>
  <si>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</si>
  <si>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</si>
  <si>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</si>
  <si>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</si>
  <si>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</si>
  <si>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</si>
  <si>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</si>
  <si>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</si>
  <si>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</si>
  <si>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</si>
  <si>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</si>
  <si>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</si>
  <si>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</si>
  <si>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</si>
  <si>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</si>
  <si>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</si>
  <si>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</si>
  <si>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</si>
  <si>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</si>
  <si>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</si>
  <si>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</si>
  <si>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</si>
  <si>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</si>
  <si>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</si>
  <si>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</si>
  <si>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</si>
  <si>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</si>
  <si>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</si>
  <si>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</si>
  <si>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</si>
  <si>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</si>
  <si>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</si>
  <si>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</si>
  <si>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</si>
  <si>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</si>
  <si>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</si>
  <si>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</si>
  <si>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</si>
  <si>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</si>
  <si>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</si>
  <si>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</si>
  <si>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</si>
  <si>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</si>
  <si>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</si>
  <si>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</si>
  <si>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</si>
  <si>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</si>
  <si>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</si>
  <si>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</si>
  <si>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</si>
  <si>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</si>
  <si>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</si>
  <si>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</si>
  <si>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</si>
  <si>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</si>
  <si>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</si>
  <si>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</si>
  <si>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</si>
  <si>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</si>
  <si>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</si>
  <si>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</si>
  <si>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</si>
  <si>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</si>
  <si>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</si>
  <si>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</si>
  <si>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</si>
  <si>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</si>
  <si>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</si>
  <si>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</si>
  <si>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</si>
  <si>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</si>
  <si>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</si>
  <si>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</si>
  <si>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</si>
  <si>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</si>
  <si>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</si>
  <si>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</si>
  <si>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</si>
  <si>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</si>
  <si>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</si>
  <si>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</si>
  <si>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</si>
  <si>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</si>
  <si>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</si>
  <si>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</si>
  <si>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</si>
  <si>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</si>
  <si>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</si>
  <si>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</si>
  <si>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</si>
  <si>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</si>
  <si>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</si>
  <si>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</si>
  <si>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</si>
  <si>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</si>
  <si>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</si>
  <si>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</si>
  <si>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</si>
  <si>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</si>
  <si>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</si>
  <si>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</si>
  <si>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</si>
  <si>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</si>
  <si>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</si>
  <si>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</si>
  <si>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</si>
  <si>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</si>
  <si>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</si>
  <si>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</si>
  <si>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</si>
  <si>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</si>
  <si>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</si>
  <si>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</si>
  <si>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</si>
  <si>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</si>
  <si>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</si>
  <si>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</si>
  <si>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</si>
  <si>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</si>
  <si>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</si>
  <si>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</si>
  <si>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</si>
  <si>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</si>
  <si>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</si>
  <si>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</si>
  <si>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</si>
  <si>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</si>
  <si>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</si>
  <si>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</si>
  <si>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</si>
  <si>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</si>
  <si>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</si>
  <si>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</si>
  <si>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</si>
  <si>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</si>
  <si>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</si>
  <si>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</si>
  <si>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</si>
  <si>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</si>
  <si>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</si>
  <si>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</si>
  <si>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</si>
  <si>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</si>
  <si>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</si>
  <si>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</si>
  <si>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</si>
  <si>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</si>
  <si>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</si>
  <si>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</si>
  <si>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</si>
  <si>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</si>
  <si>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</si>
  <si>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</si>
  <si>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</si>
  <si>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</si>
  <si>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</si>
  <si>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</si>
  <si>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</si>
  <si>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</si>
  <si>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</si>
  <si>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</si>
  <si>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</si>
  <si>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</si>
  <si>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</si>
  <si>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</si>
  <si>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</si>
  <si>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</si>
  <si>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</si>
  <si>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</si>
  <si>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</si>
  <si>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</si>
  <si>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</si>
  <si>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</si>
  <si>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</si>
  <si>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</si>
  <si>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</si>
  <si>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</si>
  <si>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</si>
  <si>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</si>
  <si>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</si>
  <si>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</si>
  <si>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</si>
  <si>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</si>
  <si>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</si>
  <si>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</si>
  <si>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</si>
  <si>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</si>
  <si>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</si>
  <si>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</si>
  <si>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</si>
  <si>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</si>
  <si>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</si>
  <si>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</si>
  <si>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</si>
  <si>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</si>
  <si>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</si>
  <si>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</si>
  <si>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</si>
  <si>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</si>
  <si>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</si>
  <si>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</si>
  <si>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</si>
  <si>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</si>
  <si>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</si>
  <si>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</si>
  <si>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</si>
  <si>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</si>
  <si>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</si>
  <si>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</si>
  <si>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</si>
  <si>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</si>
  <si>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</si>
  <si>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</si>
  <si>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</si>
  <si>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</si>
  <si>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</si>
  <si>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</si>
  <si>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</si>
  <si>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</si>
  <si>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</si>
  <si>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</si>
  <si>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</si>
  <si>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</si>
  <si>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</si>
  <si>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</si>
  <si>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</si>
  <si>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</si>
  <si>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</si>
  <si>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</si>
  <si>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</si>
  <si>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</si>
  <si>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</si>
  <si>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</si>
  <si>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</si>
  <si>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</si>
  <si>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</si>
  <si>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</si>
  <si>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</si>
  <si>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</si>
  <si>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</si>
  <si>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</si>
  <si>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</si>
  <si>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</si>
  <si>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</si>
  <si>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</si>
  <si>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</si>
  <si>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</si>
  <si>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</si>
  <si>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</si>
  <si>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</si>
  <si>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</si>
  <si>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</si>
  <si>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</si>
  <si>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</si>
  <si>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</si>
  <si>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</si>
  <si>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</si>
  <si>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</si>
  <si>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</si>
  <si>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</si>
  <si>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</si>
  <si>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</si>
  <si>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</si>
  <si>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</si>
  <si>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</si>
  <si>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</si>
  <si>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</si>
  <si>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</si>
  <si>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</si>
  <si>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</si>
  <si>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</si>
  <si>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</si>
  <si>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</si>
  <si>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</si>
  <si>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</si>
  <si>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</si>
  <si>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</si>
  <si>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</si>
  <si>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</si>
  <si>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</si>
  <si>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</si>
  <si>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</si>
  <si>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</si>
  <si>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</si>
  <si>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</si>
  <si>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</si>
  <si>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</si>
  <si>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</si>
  <si>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</si>
  <si>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</si>
  <si>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</si>
  <si>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</si>
  <si>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</si>
  <si>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</si>
  <si>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</si>
  <si>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</si>
  <si>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</si>
  <si>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</si>
  <si>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</si>
  <si>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</si>
  <si>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</si>
  <si>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</si>
  <si>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</si>
  <si>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</si>
  <si>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</si>
  <si>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</si>
  <si>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</si>
  <si>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</si>
  <si>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</si>
  <si>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</si>
  <si>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</si>
  <si>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</si>
  <si>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</si>
  <si>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</si>
  <si>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</si>
  <si>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</si>
  <si>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</si>
  <si>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</si>
  <si>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</si>
  <si>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</si>
  <si>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</si>
  <si>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</si>
  <si>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</si>
  <si>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</si>
  <si>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</si>
  <si>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</si>
  <si>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</si>
  <si>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</si>
  <si>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</si>
  <si>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</si>
  <si>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</si>
  <si>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</si>
  <si>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</si>
  <si>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</si>
  <si>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</si>
  <si>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</si>
  <si>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</si>
  <si>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</si>
  <si>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</si>
  <si>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</si>
  <si>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</si>
  <si>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</si>
  <si>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</si>
  <si>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</si>
  <si>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</si>
  <si>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</si>
  <si>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</si>
  <si>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</si>
  <si>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</si>
  <si>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</si>
  <si>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</si>
  <si>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</si>
  <si>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</si>
  <si>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</si>
  <si>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</si>
  <si>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</si>
  <si>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</si>
  <si>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</si>
  <si>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</si>
  <si>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</si>
  <si>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</si>
  <si>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</si>
  <si>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</si>
  <si>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</si>
  <si>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</si>
  <si>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</si>
  <si>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</si>
  <si>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</si>
  <si>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</si>
  <si>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</si>
  <si>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</si>
  <si>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</si>
  <si>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</si>
  <si>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</si>
  <si>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</si>
  <si>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</si>
  <si>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</si>
  <si>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</si>
  <si>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</si>
  <si>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</si>
  <si>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</si>
  <si>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</si>
  <si>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</si>
  <si>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</si>
  <si>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</si>
  <si>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</si>
  <si>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</si>
  <si>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</si>
  <si>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</si>
  <si>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</si>
  <si>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</si>
  <si>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</si>
  <si>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</si>
  <si>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</si>
  <si>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</si>
  <si>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</si>
  <si>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</si>
  <si>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</si>
  <si>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</si>
  <si>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</si>
  <si>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</si>
  <si>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</si>
  <si>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</si>
  <si>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</si>
  <si>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</si>
  <si>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</si>
  <si>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</si>
  <si>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</si>
  <si>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</si>
  <si>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</si>
  <si>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</si>
  <si>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</si>
  <si>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</si>
  <si>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</si>
  <si>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</si>
  <si>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</si>
  <si>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</si>
  <si>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</si>
  <si>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</si>
  <si>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</si>
  <si>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</si>
  <si>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</si>
  <si>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</si>
  <si>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</si>
  <si>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</si>
  <si>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</si>
  <si>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</si>
  <si>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</si>
  <si>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</si>
  <si>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</si>
  <si>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</si>
  <si>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</si>
  <si>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</si>
  <si>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</si>
  <si>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</si>
  <si>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</si>
  <si>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</si>
  <si>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</si>
  <si>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</si>
  <si>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</si>
  <si>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</si>
  <si>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</si>
  <si>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</si>
  <si>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</si>
  <si>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</si>
  <si>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</si>
  <si>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</si>
  <si>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</si>
  <si>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</si>
  <si>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</si>
  <si>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</si>
  <si>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</si>
  <si>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</si>
  <si>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</si>
  <si>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</si>
  <si>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</si>
  <si>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</si>
  <si>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</si>
  <si>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</si>
  <si>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</si>
  <si>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</si>
  <si>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</si>
  <si>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</si>
  <si>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</si>
  <si>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</si>
  <si>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</si>
  <si>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</si>
  <si>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</si>
  <si>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</si>
  <si>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</si>
  <si>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</si>
  <si>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</si>
  <si>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</si>
  <si>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</si>
  <si>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</si>
  <si>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</si>
  <si>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</si>
  <si>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</si>
  <si>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</si>
  <si>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</si>
  <si>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</si>
  <si>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</si>
  <si>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</si>
  <si>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</si>
  <si>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</si>
  <si>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</si>
  <si>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</si>
  <si>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</si>
  <si>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</si>
  <si>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</si>
  <si>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</si>
  <si>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</si>
  <si>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</si>
  <si>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</si>
  <si>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</si>
  <si>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</si>
  <si>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</si>
  <si>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</si>
  <si>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</si>
  <si>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</si>
  <si>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</si>
  <si>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</si>
  <si>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</si>
  <si>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</si>
  <si>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</si>
  <si>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</si>
  <si>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</si>
  <si>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</si>
  <si>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</si>
  <si>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</si>
  <si>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</si>
  <si>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</si>
  <si>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</si>
  <si>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</si>
  <si>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</si>
  <si>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</si>
  <si>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</si>
  <si>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</si>
  <si>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</si>
  <si>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</si>
  <si>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</si>
  <si>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</si>
  <si>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</si>
  <si>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</si>
  <si>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</si>
  <si>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</si>
  <si>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</si>
  <si>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</si>
  <si>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</si>
  <si>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</si>
  <si>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</si>
  <si>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</si>
  <si>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</si>
  <si>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</si>
  <si>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</si>
  <si>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</si>
  <si>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</si>
  <si>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</si>
  <si>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</si>
  <si>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</si>
  <si>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</si>
  <si>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</si>
  <si>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</si>
  <si>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</si>
  <si>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</si>
  <si>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</si>
  <si>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</si>
  <si>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</si>
  <si>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</si>
  <si>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</si>
  <si>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</si>
  <si>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</si>
  <si>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</si>
  <si>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</si>
  <si>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</si>
  <si>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</si>
  <si>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</si>
  <si>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</si>
  <si>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</si>
  <si>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</si>
  <si>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</si>
  <si>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</si>
  <si>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</si>
  <si>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</si>
  <si>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</si>
  <si>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</si>
  <si>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</si>
  <si>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</si>
  <si>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</si>
  <si>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</si>
  <si>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</si>
  <si>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</si>
  <si>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</si>
  <si>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</si>
  <si>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</si>
  <si>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</si>
  <si>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</si>
  <si>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</si>
  <si>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</si>
  <si>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</si>
  <si>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</si>
  <si>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</si>
  <si>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</si>
  <si>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</si>
  <si>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</si>
  <si>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</si>
  <si>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</si>
  <si>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</si>
  <si>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</si>
  <si>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</si>
  <si>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</si>
  <si>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</si>
  <si>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</si>
  <si>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</si>
  <si>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</si>
  <si>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</si>
  <si>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</si>
  <si>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</si>
  <si>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</si>
  <si>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</si>
  <si>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</si>
  <si>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</si>
  <si>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</si>
  <si>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</si>
  <si>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</si>
  <si>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</si>
  <si>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</si>
  <si>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</si>
  <si>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</si>
  <si>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</si>
  <si>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</si>
  <si>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</si>
  <si>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</si>
  <si>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</si>
  <si>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</si>
  <si>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</si>
  <si>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</si>
  <si>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</si>
  <si>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</si>
  <si>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</si>
  <si>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</si>
  <si>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</si>
  <si>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</si>
  <si>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</si>
  <si>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</si>
  <si>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</si>
  <si>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</si>
  <si>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</si>
  <si>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</si>
  <si>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</si>
  <si>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</si>
  <si>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</si>
  <si>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</si>
  <si>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</si>
  <si>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</si>
  <si>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</si>
  <si>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</si>
  <si>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</si>
  <si>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</si>
  <si>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</si>
  <si>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</si>
  <si>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</si>
  <si>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</si>
  <si>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</si>
  <si>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</si>
  <si>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</si>
  <si>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</si>
  <si>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</si>
  <si>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</si>
  <si>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</si>
  <si>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</si>
  <si>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</si>
  <si>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</si>
  <si>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</si>
  <si>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</si>
  <si>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</si>
  <si>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</si>
  <si>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</si>
  <si>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</si>
  <si>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</si>
  <si>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</si>
  <si>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</si>
  <si>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</si>
  <si>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</si>
  <si>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</si>
  <si>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</si>
  <si>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</si>
  <si>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</si>
  <si>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</si>
  <si>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</si>
  <si>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</si>
  <si>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</si>
  <si>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</si>
  <si>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</si>
  <si>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</si>
  <si>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</si>
  <si>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</si>
  <si>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</si>
  <si>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</si>
  <si>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</si>
  <si>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</si>
  <si>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</si>
  <si>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</si>
  <si>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</si>
  <si>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</si>
  <si>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</si>
  <si>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</si>
  <si>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</si>
  <si>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</si>
  <si>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</si>
  <si>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</si>
  <si>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</si>
  <si>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</si>
  <si>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</si>
  <si>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</si>
  <si>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</si>
  <si>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</si>
  <si>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</si>
  <si>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</si>
  <si>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</si>
  <si>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</si>
  <si>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</si>
  <si>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</si>
  <si>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</si>
  <si>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</si>
  <si>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</si>
  <si>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</si>
  <si>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</si>
  <si>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</si>
  <si>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</si>
  <si>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</si>
  <si>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</si>
  <si>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</si>
  <si>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</si>
  <si>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</si>
  <si>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</si>
  <si>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</si>
  <si>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</si>
  <si>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</si>
  <si>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</si>
  <si>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</si>
  <si>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</si>
  <si>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</si>
  <si>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</si>
  <si>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</si>
  <si>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</si>
  <si>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</si>
  <si>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</si>
  <si>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</si>
  <si>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</si>
  <si>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</si>
  <si>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</si>
  <si>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</si>
  <si>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</si>
  <si>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</si>
  <si>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</si>
  <si>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</si>
  <si>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</si>
  <si>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</si>
  <si>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</si>
  <si>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</si>
  <si>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</si>
  <si>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</si>
  <si>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</si>
  <si>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</si>
  <si>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</si>
  <si>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</si>
  <si>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</si>
  <si>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</si>
  <si>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</si>
  <si>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</si>
  <si>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</si>
  <si>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</si>
  <si>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</si>
  <si>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</si>
  <si>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</si>
  <si>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</si>
  <si>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</si>
  <si>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</si>
  <si>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</si>
  <si>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</si>
  <si>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</si>
  <si>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</si>
  <si>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</si>
  <si>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</si>
  <si>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</si>
  <si>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</si>
  <si>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</si>
  <si>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</si>
  <si>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</si>
  <si>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</si>
  <si>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</si>
  <si>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</si>
  <si>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</si>
  <si>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</si>
  <si>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</si>
  <si>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</si>
  <si>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</si>
  <si>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</si>
  <si>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</si>
  <si>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</si>
  <si>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</si>
  <si>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</si>
  <si>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</si>
  <si>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</si>
  <si>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</si>
  <si>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</si>
  <si>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</si>
  <si>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</si>
  <si>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</si>
  <si>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</si>
  <si>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</si>
  <si>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</si>
  <si>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</si>
  <si>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</si>
  <si>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</si>
  <si>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</si>
  <si>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</si>
  <si>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</si>
  <si>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</si>
  <si>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</si>
  <si>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</si>
  <si>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</si>
  <si>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</si>
  <si>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</si>
  <si>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</si>
  <si>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</si>
  <si>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</si>
  <si>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</si>
  <si>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</si>
  <si>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</si>
  <si>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</si>
  <si>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</si>
  <si>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</si>
  <si>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</si>
  <si>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</si>
  <si>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</si>
  <si>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</si>
  <si>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</si>
  <si>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</si>
  <si>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</si>
  <si>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</si>
  <si>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</si>
  <si>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</si>
  <si>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</si>
  <si>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</si>
  <si>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</si>
  <si>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</si>
  <si>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</si>
  <si>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</si>
  <si>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</si>
  <si>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</si>
  <si>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</si>
  <si>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</si>
  <si>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</si>
  <si>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</si>
  <si>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</si>
  <si>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</si>
  <si>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</si>
  <si>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</si>
  <si>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</si>
  <si>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</si>
  <si>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</si>
  <si>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</si>
  <si>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</si>
  <si>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</si>
  <si>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</si>
  <si>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</si>
  <si>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</si>
  <si>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</si>
  <si>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</si>
  <si>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</si>
  <si>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</si>
  <si>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</si>
  <si>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</si>
  <si>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</si>
  <si>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</si>
  <si>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</si>
  <si>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</si>
  <si>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</si>
  <si>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</si>
  <si>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</si>
  <si>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</si>
  <si>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</si>
  <si>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</si>
  <si>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</si>
  <si>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</si>
  <si>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</si>
  <si>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</si>
  <si>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</si>
  <si>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</si>
  <si>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</si>
  <si>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</si>
  <si>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</si>
  <si>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</si>
  <si>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</si>
  <si>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</si>
  <si>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</si>
  <si>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</si>
  <si>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</si>
  <si>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</si>
  <si>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</si>
  <si>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</si>
  <si>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</si>
  <si>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</si>
  <si>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</si>
  <si>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</si>
  <si>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</si>
  <si>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</si>
  <si>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</si>
  <si>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</si>
  <si>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</si>
  <si>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</si>
  <si>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</si>
  <si>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</si>
  <si>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</si>
  <si>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</si>
  <si>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</si>
  <si>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</si>
  <si>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</si>
  <si>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</si>
  <si>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</si>
  <si>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</si>
  <si>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</si>
  <si>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</si>
  <si>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</si>
  <si>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</si>
  <si>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</si>
  <si>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</si>
  <si>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</si>
  <si>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</si>
  <si>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</si>
  <si>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</si>
  <si>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</si>
  <si>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</si>
  <si>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</si>
  <si>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</si>
  <si>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</si>
  <si>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</si>
  <si>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</si>
  <si>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</si>
  <si>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</si>
  <si>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</si>
  <si>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</si>
  <si>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</si>
  <si>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</si>
  <si>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</si>
  <si>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</si>
  <si>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</si>
  <si>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</si>
  <si>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</si>
  <si>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</si>
  <si>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</si>
  <si>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</si>
  <si>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</si>
  <si>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</si>
  <si>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</si>
  <si>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</si>
  <si>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</si>
  <si>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</si>
  <si>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</si>
  <si>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</si>
  <si>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</si>
  <si>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</si>
  <si>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</si>
  <si>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</si>
  <si>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</si>
  <si>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</si>
  <si>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</si>
  <si>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</si>
  <si>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</si>
  <si>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</si>
  <si>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</si>
  <si>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</si>
  <si>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</si>
  <si>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</si>
  <si>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</si>
  <si>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</si>
  <si>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</si>
  <si>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</si>
  <si>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</si>
  <si>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</si>
  <si>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</si>
  <si>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</si>
  <si>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</si>
  <si>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</si>
  <si>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</si>
  <si>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</si>
  <si>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</si>
  <si>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</si>
  <si>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</si>
  <si>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</si>
  <si>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</si>
  <si>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</si>
  <si>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</si>
  <si>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</si>
  <si>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</si>
  <si>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</si>
  <si>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</si>
  <si>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</si>
  <si>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</si>
  <si>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</si>
  <si>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</si>
  <si>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</si>
  <si>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</si>
  <si>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</si>
  <si>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</si>
  <si>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</si>
  <si>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</si>
  <si>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</si>
  <si>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</si>
  <si>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</si>
  <si>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</si>
  <si>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</si>
  <si>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</si>
  <si>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</si>
  <si>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</si>
  <si>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</si>
  <si>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</si>
  <si>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</si>
  <si>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</si>
  <si>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</si>
  <si>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</si>
  <si>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</si>
  <si>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</si>
  <si>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</si>
  <si>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</si>
  <si>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</si>
  <si>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</si>
  <si>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</si>
  <si>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</si>
  <si>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</si>
  <si>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</si>
  <si>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</si>
  <si>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</si>
  <si>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</si>
  <si>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</si>
  <si>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</si>
  <si>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</si>
  <si>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</si>
  <si>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</si>
  <si>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</si>
  <si>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</si>
  <si>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</si>
  <si>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</si>
  <si>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</si>
  <si>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</si>
  <si>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</si>
  <si>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</si>
  <si>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</si>
  <si>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</si>
  <si>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</si>
  <si>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</si>
  <si>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</si>
  <si>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</si>
  <si>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</si>
  <si>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</si>
  <si>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</si>
  <si>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</si>
  <si>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</si>
  <si>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</si>
  <si>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</si>
  <si>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</si>
  <si>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</si>
  <si>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</si>
  <si>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</si>
  <si>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</si>
  <si>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</si>
  <si>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</si>
  <si>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</si>
  <si>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</si>
  <si>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</si>
  <si>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</si>
  <si>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</si>
  <si>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</si>
  <si>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</si>
  <si>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</si>
  <si>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</si>
  <si>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</si>
  <si>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</si>
  <si>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</si>
  <si>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</si>
  <si>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</si>
  <si>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</si>
  <si>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</si>
  <si>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</si>
  <si>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</si>
  <si>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</si>
  <si>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</si>
  <si>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</si>
  <si>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</si>
  <si>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</si>
  <si>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</si>
  <si>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</si>
  <si>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</si>
  <si>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</si>
  <si>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</si>
  <si>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</si>
  <si>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</si>
  <si>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</si>
  <si>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</si>
  <si>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</si>
  <si>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</si>
  <si>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</si>
  <si>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</si>
  <si>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</si>
  <si>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</si>
  <si>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</si>
  <si>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</si>
  <si>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</si>
  <si>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</si>
  <si>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</si>
  <si>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</si>
  <si>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</si>
  <si>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</si>
  <si>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</si>
  <si>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</si>
  <si>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</si>
  <si>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</si>
  <si>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</si>
  <si>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</si>
  <si>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</si>
  <si>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</si>
  <si>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</si>
  <si>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</si>
  <si>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</si>
  <si>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</si>
  <si>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</si>
  <si>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</si>
  <si>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</si>
  <si>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</si>
  <si>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</si>
  <si>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</si>
  <si>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</si>
  <si>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</si>
  <si>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</si>
  <si>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</si>
  <si>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</si>
  <si>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</si>
  <si>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</si>
  <si>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</si>
  <si>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</si>
  <si>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</si>
  <si>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</si>
  <si>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</si>
  <si>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</si>
  <si>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</si>
  <si>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</si>
  <si>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</si>
  <si>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</si>
  <si>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</si>
  <si>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</si>
  <si>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</si>
  <si>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</si>
  <si>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</si>
  <si>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</si>
  <si>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</si>
  <si>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</si>
  <si>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</si>
  <si>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</si>
  <si>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</si>
  <si>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</si>
  <si>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</si>
  <si>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</si>
  <si>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</si>
  <si>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</si>
  <si>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</si>
  <si>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</si>
  <si>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</si>
  <si>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</si>
  <si>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</si>
  <si>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</si>
  <si>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</si>
  <si>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</si>
  <si>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</si>
  <si>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</si>
  <si>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</si>
  <si>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</si>
  <si>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</si>
  <si>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</si>
  <si>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</si>
  <si>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</si>
  <si>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</si>
  <si>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</si>
  <si>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</si>
  <si>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</si>
  <si>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</si>
  <si>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</si>
  <si>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</si>
  <si>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</si>
  <si>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</si>
  <si>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</si>
  <si>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</si>
  <si>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</si>
  <si>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</si>
  <si>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</si>
  <si>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</si>
  <si>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</si>
  <si>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</si>
  <si>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</si>
  <si>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</si>
  <si>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</si>
  <si>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</si>
  <si>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</si>
  <si>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</si>
  <si>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</si>
  <si>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</si>
  <si>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</si>
  <si>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</si>
  <si>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</si>
  <si>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</si>
  <si>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</si>
  <si>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</si>
  <si>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</si>
  <si>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</si>
  <si>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</si>
  <si>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</si>
  <si>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</si>
  <si>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</si>
  <si>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</si>
  <si>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</si>
  <si>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</si>
  <si>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</si>
  <si>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</si>
  <si>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</si>
  <si>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</si>
  <si>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</si>
  <si>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</si>
  <si>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</si>
  <si>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</si>
  <si>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</si>
  <si>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</si>
  <si>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</si>
  <si>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</si>
  <si>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</si>
  <si>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</si>
  <si>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</si>
  <si>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</si>
  <si>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</si>
  <si>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</si>
  <si>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</si>
  <si>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</si>
  <si>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</si>
  <si>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</si>
  <si>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</si>
  <si>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</si>
  <si>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</si>
  <si>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</si>
  <si>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</si>
  <si>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</si>
  <si>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</si>
  <si>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</si>
  <si>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</si>
  <si>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</si>
  <si>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</si>
  <si>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</si>
  <si>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</si>
  <si>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</si>
  <si>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</si>
  <si>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</si>
  <si>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</si>
  <si>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</si>
  <si>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</si>
  <si>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</si>
  <si>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</si>
  <si>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</si>
  <si>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</si>
  <si>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</si>
  <si>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</si>
  <si>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</si>
  <si>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</si>
  <si>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</si>
  <si>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</si>
  <si>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</si>
  <si>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</si>
  <si>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</si>
  <si>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</si>
  <si>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</si>
  <si>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</si>
  <si>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</si>
  <si>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</si>
  <si>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</si>
  <si>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</si>
  <si>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</si>
  <si>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</si>
  <si>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</si>
  <si>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</si>
  <si>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</si>
  <si>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</si>
  <si>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</si>
  <si>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</si>
  <si>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</si>
  <si>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</si>
  <si>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</si>
  <si>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</si>
  <si>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</si>
  <si>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</si>
  <si>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</si>
  <si>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</si>
  <si>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</si>
  <si>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</si>
  <si>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</si>
  <si>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</si>
  <si>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</si>
  <si>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</si>
  <si>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</si>
  <si>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</si>
  <si>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</si>
  <si>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</si>
  <si>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</si>
  <si>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</si>
  <si>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</si>
  <si>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</si>
  <si>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</si>
  <si>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</si>
  <si>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</si>
  <si>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</si>
  <si>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</si>
  <si>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</si>
  <si>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</si>
  <si>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</si>
  <si>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</si>
  <si>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</si>
  <si>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</si>
  <si>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</si>
  <si>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</si>
  <si>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</si>
  <si>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</si>
  <si>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</si>
  <si>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</si>
  <si>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</si>
  <si>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</si>
  <si>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</si>
  <si>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</si>
  <si>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</si>
  <si>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</si>
  <si>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</si>
  <si>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</si>
  <si>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</si>
  <si>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</si>
  <si>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</si>
  <si>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</si>
  <si>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</si>
  <si>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</si>
  <si>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</si>
  <si>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</si>
  <si>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</si>
  <si>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</si>
  <si>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</si>
  <si>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</si>
  <si>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</si>
  <si>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</si>
  <si>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</si>
  <si>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</si>
  <si>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</si>
  <si>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</si>
  <si>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</si>
  <si>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</si>
  <si>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</si>
  <si>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</si>
  <si>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</si>
  <si>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</si>
  <si>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</si>
  <si>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</si>
  <si>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</si>
  <si>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</si>
  <si>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</si>
  <si>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</si>
  <si>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</si>
  <si>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</si>
  <si>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</si>
  <si>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</si>
  <si>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</si>
  <si>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</si>
  <si>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</si>
  <si>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</si>
  <si>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</si>
  <si>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</si>
  <si>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</si>
  <si>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</si>
  <si>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</si>
  <si>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</si>
  <si>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</si>
  <si>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</si>
  <si>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</si>
  <si>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</si>
  <si>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</si>
  <si>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</si>
  <si>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</si>
  <si>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</si>
  <si>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</si>
  <si>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</si>
  <si>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</si>
  <si>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</si>
  <si>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</si>
  <si>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</si>
  <si>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</si>
  <si>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</si>
  <si>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</si>
  <si>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</si>
  <si>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</si>
  <si>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</si>
  <si>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</si>
  <si>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</si>
  <si>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</si>
  <si>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</si>
  <si>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</si>
  <si>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</si>
  <si>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</si>
  <si>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</si>
  <si>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</si>
  <si>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</si>
  <si>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</si>
  <si>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</si>
  <si>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</si>
  <si>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</si>
  <si>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</si>
  <si>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</si>
  <si>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</si>
  <si>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</si>
  <si>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</si>
  <si>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</si>
  <si>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</si>
  <si>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</si>
  <si>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</si>
  <si>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</si>
  <si>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</si>
  <si>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</si>
  <si>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</si>
  <si>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</si>
  <si>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</si>
  <si>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</si>
  <si>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</si>
  <si>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</si>
  <si>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</si>
  <si>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</si>
  <si>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</si>
  <si>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</si>
  <si>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</si>
  <si>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</si>
  <si>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</si>
  <si>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</si>
  <si>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</si>
  <si>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</si>
  <si>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</si>
  <si>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</si>
  <si>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</si>
  <si>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</si>
  <si>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</si>
  <si>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</si>
  <si>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</si>
  <si>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</si>
  <si>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</si>
  <si>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</si>
  <si>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</si>
  <si>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</si>
  <si>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</si>
  <si>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</si>
  <si>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</si>
  <si>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</si>
  <si>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</si>
  <si>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</si>
  <si>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</si>
  <si>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</si>
  <si>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</si>
  <si>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</si>
  <si>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</si>
  <si>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</si>
  <si>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</si>
  <si>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</si>
  <si>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</si>
  <si>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</si>
  <si>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</si>
  <si>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</si>
  <si>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</si>
  <si>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</si>
  <si>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</si>
  <si>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</si>
  <si>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</si>
  <si>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</si>
  <si>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</si>
  <si>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</si>
  <si>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</si>
  <si>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</si>
  <si>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</si>
  <si>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</si>
  <si>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</si>
  <si>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</si>
  <si>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</si>
  <si>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</si>
  <si>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</si>
  <si>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</si>
  <si>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</si>
  <si>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</si>
  <si>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</si>
  <si>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</si>
  <si>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</si>
  <si>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</si>
  <si>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</si>
  <si>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</si>
  <si>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</si>
  <si>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</si>
  <si>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</si>
  <si>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</si>
  <si>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</si>
  <si>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</si>
  <si>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</si>
  <si>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</si>
  <si>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</si>
  <si>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</si>
  <si>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</si>
  <si>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</si>
  <si>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</si>
  <si>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</si>
  <si>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</si>
  <si>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</si>
  <si>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</si>
  <si>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</si>
  <si>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</si>
  <si>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</si>
  <si>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</si>
  <si>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</si>
  <si>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</si>
  <si>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</si>
  <si>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</si>
  <si>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</si>
  <si>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</si>
  <si>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</si>
  <si>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</si>
  <si>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</si>
  <si>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</si>
  <si>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</si>
  <si>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</si>
  <si>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</si>
  <si>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</si>
  <si>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</si>
  <si>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</si>
  <si>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</si>
  <si>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</si>
  <si>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</si>
  <si>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</si>
  <si>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</si>
  <si>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</si>
  <si>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</si>
  <si>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</si>
  <si>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</si>
  <si>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</si>
  <si>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</si>
  <si>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</si>
  <si>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</si>
  <si>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</si>
  <si>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</si>
  <si>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</si>
  <si>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</si>
  <si>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</si>
  <si>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</si>
  <si>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</si>
  <si>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</si>
  <si>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</si>
  <si>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</si>
  <si>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</si>
  <si>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</si>
  <si>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</si>
  <si>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</si>
  <si>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</si>
  <si>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</si>
  <si>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</si>
  <si>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</si>
  <si>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</si>
  <si>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</si>
  <si>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</si>
  <si>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</si>
  <si>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</si>
  <si>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</si>
  <si>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</si>
  <si>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</si>
  <si>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</si>
  <si>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</si>
  <si>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</si>
  <si>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</si>
  <si>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</si>
  <si>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</si>
  <si>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</si>
  <si>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</si>
  <si>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</si>
  <si>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</si>
  <si>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</si>
  <si>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</si>
  <si>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</si>
  <si>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</si>
  <si>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</si>
  <si>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</si>
  <si>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</si>
  <si>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</si>
  <si>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</si>
  <si>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</si>
  <si>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</si>
  <si>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</si>
  <si>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</si>
  <si>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</si>
  <si>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</si>
  <si>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</si>
  <si>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</si>
  <si>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</si>
  <si>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</si>
  <si>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</si>
  <si>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</si>
  <si>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</si>
  <si>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</si>
  <si>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</si>
  <si>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</si>
  <si>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</si>
  <si>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</si>
  <si>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</si>
  <si>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</si>
  <si>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</si>
  <si>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</si>
  <si>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</si>
  <si>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</si>
  <si>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</si>
  <si>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</si>
  <si>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</si>
  <si>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</si>
  <si>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</si>
  <si>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</si>
  <si>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</si>
  <si>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</si>
  <si>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</si>
  <si>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</si>
  <si>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</si>
  <si>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</si>
  <si>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</si>
  <si>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</si>
  <si>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</si>
  <si>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</si>
  <si>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</si>
  <si>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</si>
  <si>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</si>
  <si>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</si>
  <si>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</si>
  <si>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</si>
  <si>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</si>
  <si>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</si>
  <si>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</si>
  <si>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</si>
  <si>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</si>
  <si>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</si>
  <si>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</si>
  <si>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</si>
  <si>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</si>
  <si>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</si>
  <si>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</si>
  <si>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</si>
  <si>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</si>
  <si>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</si>
  <si>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</si>
  <si>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</si>
  <si>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</si>
  <si>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</si>
  <si>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</si>
  <si>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</si>
  <si>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</si>
  <si>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</si>
  <si>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</si>
  <si>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</si>
  <si>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</si>
  <si>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</si>
  <si>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</si>
  <si>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</si>
  <si>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</si>
  <si>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</si>
  <si>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</si>
  <si>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</si>
  <si>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</si>
  <si>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</si>
  <si>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</si>
  <si>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</si>
  <si>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</si>
  <si>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</si>
  <si>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</si>
  <si>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</si>
  <si>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</si>
  <si>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</si>
  <si>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</si>
  <si>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</si>
  <si>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</si>
  <si>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</si>
  <si>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</si>
  <si>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</si>
  <si>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</si>
  <si>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</si>
  <si>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</si>
  <si>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</si>
  <si>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</si>
  <si>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</si>
  <si>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</si>
  <si>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</si>
  <si>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</si>
  <si>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</si>
  <si>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</si>
  <si>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</si>
  <si>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</si>
  <si>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</si>
  <si>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</si>
  <si>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</si>
  <si>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</si>
  <si>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</si>
  <si>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</si>
  <si>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</si>
  <si>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</si>
  <si>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</si>
  <si>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</si>
  <si>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</si>
  <si>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</si>
  <si>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</si>
  <si>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</si>
  <si>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</si>
  <si>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</si>
  <si>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</si>
  <si>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</si>
  <si>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</si>
  <si>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</si>
  <si>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</si>
  <si>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</si>
  <si>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</si>
  <si>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</si>
  <si>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</si>
  <si>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</si>
  <si>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</si>
  <si>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</si>
  <si>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</si>
  <si>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</si>
  <si>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</si>
  <si>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</si>
  <si>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</si>
  <si>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</si>
  <si>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</si>
  <si>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</si>
  <si>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</si>
  <si>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</si>
  <si>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</si>
  <si>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</si>
  <si>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</si>
  <si>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</si>
  <si>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</si>
  <si>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</si>
  <si>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</si>
  <si>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</si>
  <si>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</si>
  <si>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</si>
  <si>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</si>
  <si>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</si>
  <si>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</si>
  <si>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</si>
  <si>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</si>
  <si>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</si>
  <si>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</si>
  <si>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</si>
  <si>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</si>
  <si>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</si>
  <si>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</si>
  <si>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</si>
  <si>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</si>
  <si>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</si>
  <si>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</si>
  <si>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</si>
  <si>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</si>
  <si>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</si>
  <si>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</si>
  <si>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</si>
  <si>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</si>
  <si>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</si>
  <si>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</si>
  <si>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</si>
  <si>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</si>
  <si>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</si>
  <si>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</si>
  <si>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</si>
  <si>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</si>
  <si>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</si>
  <si>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</si>
  <si>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</si>
  <si>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</si>
  <si>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</si>
  <si>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</si>
  <si>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</si>
  <si>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</si>
  <si>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</si>
  <si>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</si>
  <si>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</si>
  <si>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</si>
  <si>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</si>
  <si>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</si>
  <si>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</si>
  <si>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</si>
  <si>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</si>
  <si>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</si>
  <si>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</si>
  <si>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</si>
  <si>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</si>
  <si>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</si>
  <si>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</si>
  <si>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</si>
  <si>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</si>
  <si>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</si>
  <si>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</si>
  <si>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</si>
  <si>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</si>
  <si>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</si>
  <si>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</si>
  <si>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</si>
  <si>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</si>
  <si>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</si>
  <si>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</si>
  <si>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</si>
  <si>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</si>
  <si>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</si>
  <si>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</si>
  <si>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</si>
  <si>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</si>
  <si>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</si>
  <si>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</si>
  <si>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</si>
  <si>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</si>
  <si>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</si>
  <si>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</si>
  <si>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</si>
  <si>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</si>
  <si>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</si>
  <si>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</si>
  <si>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</si>
  <si>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</si>
  <si>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</si>
  <si>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</si>
  <si>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</si>
  <si>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</si>
  <si>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</si>
  <si>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</si>
  <si>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</si>
  <si>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</si>
  <si>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</si>
  <si>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</si>
  <si>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</si>
  <si>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</si>
  <si>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</si>
  <si>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</si>
  <si>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</si>
  <si>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</si>
  <si>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</si>
  <si>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</si>
  <si>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</si>
  <si>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</si>
  <si>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</si>
  <si>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</si>
  <si>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</si>
  <si>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</si>
  <si>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</si>
  <si>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</si>
  <si>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</si>
  <si>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</si>
  <si>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</si>
  <si>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</si>
  <si>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</si>
  <si>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</si>
  <si>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</si>
  <si>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</si>
  <si>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</si>
  <si>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</si>
  <si>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</si>
  <si>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</si>
  <si>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</si>
  <si>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</si>
  <si>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</si>
  <si>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</si>
  <si>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</si>
  <si>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</si>
  <si>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</si>
  <si>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</si>
  <si>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</si>
  <si>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</si>
  <si>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</si>
  <si>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</si>
  <si>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</si>
  <si>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</si>
  <si>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</si>
  <si>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</si>
  <si>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</si>
  <si>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</si>
  <si>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</si>
  <si>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</si>
  <si>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</si>
  <si>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</si>
  <si>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</si>
  <si>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</si>
  <si>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</si>
  <si>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</si>
  <si>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</si>
  <si>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</si>
  <si>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</si>
  <si>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</si>
  <si>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</si>
  <si>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</si>
  <si>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</si>
  <si>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</si>
  <si>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</si>
  <si>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</si>
  <si>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</si>
  <si>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</si>
  <si>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</si>
  <si>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</si>
  <si>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</si>
  <si>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</si>
  <si>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</si>
  <si>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</si>
  <si>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</si>
  <si>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</si>
  <si>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</si>
  <si>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</si>
  <si>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</si>
  <si>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</si>
  <si>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</si>
  <si>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</si>
  <si>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</si>
  <si>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</si>
  <si>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</si>
  <si>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</si>
  <si>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</si>
  <si>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</si>
  <si>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</si>
  <si>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</si>
  <si>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</si>
  <si>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</si>
  <si>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</si>
  <si>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</si>
  <si>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</si>
  <si>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</si>
  <si>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</si>
  <si>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</si>
  <si>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</si>
  <si>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</si>
  <si>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</si>
  <si>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</si>
  <si>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</si>
  <si>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</si>
  <si>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</si>
  <si>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</si>
  <si>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</si>
  <si>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</si>
  <si>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</si>
  <si>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</si>
  <si>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</si>
  <si>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</si>
  <si>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</si>
  <si>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</si>
  <si>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</si>
  <si>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</si>
  <si>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</si>
  <si>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</si>
  <si>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</si>
  <si>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</si>
  <si>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</si>
  <si>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</si>
  <si>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</si>
  <si>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</si>
  <si>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</si>
  <si>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</si>
  <si>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</si>
  <si>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</si>
  <si>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</si>
  <si>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</si>
  <si>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</si>
  <si>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</si>
  <si>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</si>
  <si>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</si>
  <si>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</si>
  <si>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</si>
  <si>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</si>
  <si>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</si>
  <si>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</si>
  <si>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</si>
  <si>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</si>
  <si>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</si>
  <si>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</si>
  <si>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</si>
  <si>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</si>
  <si>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</si>
  <si>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</si>
  <si>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</si>
  <si>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</si>
  <si>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</si>
  <si>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</si>
  <si>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</si>
  <si>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</si>
  <si>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</si>
  <si>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</si>
  <si>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</si>
  <si>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</si>
  <si>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</si>
  <si>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</si>
  <si>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</si>
  <si>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</si>
  <si>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</si>
  <si>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</si>
  <si>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</si>
  <si>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</si>
  <si>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</si>
  <si>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</si>
  <si>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</si>
  <si>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</si>
  <si>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</si>
  <si>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</si>
  <si>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</si>
  <si>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</si>
  <si>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</si>
  <si>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</si>
  <si>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</si>
  <si>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</si>
  <si>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</si>
  <si>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</si>
  <si>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</si>
  <si>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</si>
  <si>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</si>
  <si>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</si>
  <si>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</si>
  <si>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</si>
  <si>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</si>
  <si>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</si>
  <si>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</si>
  <si>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</si>
  <si>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</si>
  <si>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</si>
  <si>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</si>
  <si>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</si>
  <si>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</si>
  <si>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</si>
  <si>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</si>
  <si>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</si>
  <si>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</si>
  <si>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</si>
  <si>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</si>
  <si>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</si>
  <si>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</si>
  <si>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</si>
  <si>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</si>
  <si>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</si>
  <si>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</si>
  <si>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</si>
  <si>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</si>
  <si>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</si>
  <si>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</si>
  <si>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</si>
  <si>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</si>
  <si>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</si>
  <si>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</si>
  <si>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</si>
  <si>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</si>
  <si>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</si>
  <si>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</si>
  <si>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</si>
  <si>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</si>
  <si>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</si>
  <si>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</si>
  <si>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</si>
  <si>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</si>
  <si>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</si>
  <si>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</si>
  <si>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</si>
  <si>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</si>
  <si>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</si>
  <si>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</si>
  <si>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</si>
  <si>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</si>
  <si>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</si>
  <si>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</si>
  <si>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</si>
  <si>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</si>
  <si>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</si>
  <si>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</si>
  <si>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</si>
  <si>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</si>
  <si>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</si>
  <si>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</si>
  <si>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</si>
  <si>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</si>
  <si>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</si>
  <si>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</si>
  <si>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</si>
  <si>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</si>
  <si>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</si>
  <si>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</si>
  <si>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</si>
  <si>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</si>
  <si>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</si>
  <si>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</si>
  <si>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</si>
  <si>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</si>
  <si>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</si>
  <si>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</si>
  <si>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</si>
  <si>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</si>
  <si>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</si>
  <si>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</si>
  <si>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</si>
  <si>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</si>
  <si>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</si>
  <si>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</si>
  <si>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</si>
  <si>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</si>
  <si>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</si>
  <si>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</si>
  <si>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</si>
  <si>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</si>
  <si>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</si>
  <si>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</si>
  <si>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</si>
  <si>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</si>
  <si>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</si>
  <si>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</si>
  <si>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</si>
  <si>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</si>
  <si>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</si>
  <si>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</si>
  <si>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</si>
  <si>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</si>
  <si>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</si>
  <si>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</si>
  <si>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</si>
  <si>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</si>
  <si>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</si>
  <si>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</si>
  <si>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</si>
  <si>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</si>
  <si>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</si>
  <si>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</si>
  <si>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</si>
  <si>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</si>
  <si>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</si>
  <si>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</si>
  <si>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</si>
  <si>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</si>
  <si>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</si>
  <si>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</si>
  <si>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</si>
  <si>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</si>
  <si>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</si>
  <si>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</si>
  <si>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</si>
  <si>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</si>
  <si>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</si>
  <si>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</si>
  <si>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</si>
  <si>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</si>
  <si>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</si>
  <si>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</si>
  <si>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</si>
  <si>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</si>
  <si>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</si>
  <si>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</si>
  <si>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</si>
  <si>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</si>
  <si>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</si>
  <si>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</si>
  <si>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</si>
  <si>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</si>
  <si>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</si>
  <si>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</si>
  <si>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</si>
  <si>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</si>
  <si>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</si>
  <si>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</si>
  <si>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</si>
  <si>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</si>
  <si>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</si>
  <si>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</si>
  <si>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</si>
  <si>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</si>
  <si>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</si>
  <si>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</si>
  <si>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</si>
  <si>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</si>
  <si>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</si>
  <si>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</si>
  <si>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</si>
  <si>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</si>
  <si>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</si>
  <si>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</si>
  <si>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</si>
  <si>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</si>
  <si>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</si>
  <si>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</si>
  <si>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</si>
  <si>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</si>
  <si>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</si>
  <si>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</si>
  <si>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</si>
  <si>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</si>
  <si>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</si>
  <si>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</si>
  <si>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</si>
  <si>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</si>
  <si>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</si>
  <si>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</si>
  <si>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</si>
  <si>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</si>
  <si>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</si>
  <si>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</si>
  <si>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</si>
  <si>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</si>
  <si>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</si>
  <si>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</si>
  <si>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</si>
  <si>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</si>
  <si>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</si>
  <si>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</si>
  <si>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</si>
  <si>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</si>
  <si>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</si>
  <si>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</si>
  <si>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</si>
  <si>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</si>
  <si>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</si>
  <si>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</si>
  <si>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</si>
  <si>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</si>
  <si>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</si>
  <si>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</si>
  <si>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</si>
  <si>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</si>
  <si>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</si>
  <si>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</si>
  <si>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</si>
  <si>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</si>
  <si>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</si>
  <si>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</si>
  <si>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</si>
  <si>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</si>
  <si>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</si>
  <si>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</si>
  <si>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</si>
  <si>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</si>
  <si>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</si>
  <si>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</si>
  <si>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</si>
  <si>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</si>
  <si>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</si>
  <si>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</si>
  <si>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</si>
  <si>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</si>
  <si>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</si>
  <si>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</si>
  <si>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</si>
  <si>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</si>
  <si>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</si>
  <si>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</si>
  <si>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</si>
  <si>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</si>
  <si>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</si>
  <si>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</si>
  <si>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</si>
  <si>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</si>
  <si>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</si>
  <si>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</si>
  <si>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</si>
  <si>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</si>
  <si>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</si>
  <si>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</si>
  <si>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</si>
  <si>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</si>
  <si>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</si>
  <si>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</si>
  <si>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</si>
  <si>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</si>
  <si>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</si>
  <si>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</si>
  <si>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</si>
  <si>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</si>
  <si>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</si>
  <si>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</si>
  <si>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</si>
  <si>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</si>
  <si>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</si>
  <si>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</si>
  <si>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</si>
  <si>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</si>
  <si>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</si>
  <si>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</si>
  <si>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</si>
  <si>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</si>
  <si>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</si>
  <si>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</si>
  <si>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</si>
  <si>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</si>
  <si>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</si>
  <si>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</si>
  <si>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</si>
  <si>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</si>
  <si>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</si>
  <si>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</si>
  <si>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</si>
  <si>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</si>
  <si>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</si>
  <si>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</si>
  <si>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</si>
  <si>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</si>
  <si>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</si>
  <si>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</si>
  <si>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</si>
  <si>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</si>
  <si>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</si>
  <si>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</si>
  <si>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</si>
  <si>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</si>
  <si>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</si>
  <si>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</si>
  <si>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</si>
  <si>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</si>
  <si>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</si>
  <si>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</si>
  <si>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</si>
  <si>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</si>
  <si>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</si>
  <si>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</si>
  <si>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</si>
  <si>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</si>
  <si>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</si>
  <si>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</si>
  <si>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</si>
  <si>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</si>
  <si>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</si>
  <si>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</si>
  <si>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</si>
  <si>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</si>
  <si>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</si>
  <si>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</si>
  <si>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</si>
  <si>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</si>
  <si>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</si>
  <si>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</si>
  <si>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</si>
  <si>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</si>
  <si>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</si>
  <si>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</si>
  <si>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</si>
  <si>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</si>
  <si>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</si>
  <si>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</si>
  <si>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</si>
  <si>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</si>
  <si>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</si>
  <si>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</si>
  <si>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</si>
  <si>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</si>
  <si>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</si>
  <si>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</si>
  <si>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</si>
  <si>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</si>
  <si>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</si>
  <si>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</si>
  <si>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</si>
  <si>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</si>
  <si>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</si>
  <si>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</si>
  <si>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</si>
  <si>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</si>
  <si>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</si>
  <si>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</si>
  <si>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</si>
  <si>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</si>
  <si>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</si>
  <si>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</si>
  <si>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</si>
  <si>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</si>
  <si>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</si>
  <si>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</si>
  <si>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</si>
  <si>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</si>
  <si>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</si>
  <si>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</si>
  <si>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</si>
  <si>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</si>
  <si>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</si>
  <si>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</si>
  <si>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</si>
  <si>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</si>
  <si>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</si>
  <si>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</si>
  <si>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</si>
  <si>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</si>
  <si>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</si>
  <si>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</si>
  <si>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</si>
  <si>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</si>
  <si>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</si>
  <si>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</si>
  <si>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</si>
  <si>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</si>
  <si>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</si>
  <si>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</si>
  <si>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</si>
  <si>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</si>
  <si>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</si>
  <si>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</si>
  <si>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</si>
  <si>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</si>
  <si>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</si>
  <si>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</si>
  <si>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</si>
  <si>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</si>
  <si>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</si>
  <si>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</si>
  <si>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</si>
  <si>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</si>
  <si>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</si>
  <si>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</si>
  <si>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</si>
  <si>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</si>
  <si>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</si>
  <si>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</si>
  <si>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</si>
  <si>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</si>
  <si>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</si>
  <si>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</si>
  <si>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</si>
  <si>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</si>
  <si>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</si>
  <si>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</si>
  <si>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</si>
  <si>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</si>
  <si>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</si>
  <si>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</si>
  <si>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</si>
  <si>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</si>
  <si>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</si>
  <si>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</si>
  <si>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</si>
  <si>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</si>
  <si>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</si>
  <si>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</si>
  <si>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</si>
  <si>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</si>
  <si>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</si>
  <si>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</si>
  <si>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</si>
  <si>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</si>
  <si>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</si>
  <si>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</si>
  <si>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</si>
  <si>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</si>
  <si>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</si>
  <si>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</si>
  <si>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</si>
  <si>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</si>
  <si>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</si>
  <si>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</si>
  <si>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</si>
  <si>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</si>
  <si>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</si>
  <si>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</si>
  <si>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</si>
  <si>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</si>
  <si>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</si>
  <si>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</si>
  <si>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</si>
  <si>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</si>
  <si>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</si>
  <si>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</si>
  <si>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</si>
  <si>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</si>
  <si>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</si>
  <si>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</si>
  <si>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</si>
  <si>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</si>
  <si>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</si>
  <si>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</si>
  <si>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</si>
  <si>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</si>
  <si>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</si>
  <si>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</si>
  <si>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</si>
  <si>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</si>
  <si>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</si>
  <si>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</si>
  <si>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</si>
  <si>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</si>
  <si>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</si>
  <si>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</si>
  <si>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</si>
  <si>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</si>
  <si>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</si>
  <si>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</si>
  <si>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</si>
  <si>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</si>
  <si>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</si>
  <si>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</si>
  <si>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</si>
  <si>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</si>
  <si>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</si>
  <si>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</si>
  <si>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</si>
  <si>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</si>
  <si>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</si>
  <si>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</si>
  <si>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</si>
  <si>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</si>
  <si>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</si>
  <si>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</si>
  <si>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</si>
  <si>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</si>
  <si>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</si>
  <si>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</si>
  <si>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</si>
  <si>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</si>
  <si>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</si>
  <si>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</si>
  <si>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</si>
  <si>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</si>
  <si>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</si>
  <si>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</si>
  <si>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</si>
  <si>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</si>
  <si>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</si>
  <si>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</si>
  <si>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</si>
  <si>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</si>
  <si>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</si>
  <si>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</si>
  <si>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</si>
  <si>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</si>
  <si>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</si>
  <si>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</si>
  <si>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</si>
  <si>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</si>
  <si>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</si>
  <si>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</si>
  <si>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</si>
  <si>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</si>
  <si>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</si>
  <si>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</si>
  <si>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</si>
  <si>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</si>
  <si>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</si>
  <si>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</si>
  <si>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</si>
  <si>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</si>
  <si>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</si>
  <si>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</si>
  <si>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</si>
  <si>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</si>
  <si>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</si>
  <si>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</si>
  <si>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</si>
  <si>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</si>
  <si>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</si>
  <si>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</si>
  <si>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</si>
  <si>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</si>
  <si>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</si>
  <si>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</si>
  <si>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</si>
  <si>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</si>
  <si>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</si>
  <si>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</si>
  <si>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</si>
  <si>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</si>
  <si>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</si>
  <si>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</si>
  <si>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</si>
  <si>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</si>
  <si>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</si>
  <si>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</si>
  <si>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</si>
  <si>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</si>
  <si>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</si>
  <si>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</si>
  <si>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</si>
  <si>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</si>
  <si>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</si>
  <si>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</si>
  <si>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</si>
  <si>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</si>
  <si>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</si>
  <si>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</si>
  <si>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</si>
  <si>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</si>
  <si>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</si>
  <si>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</si>
  <si>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</si>
  <si>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</si>
  <si>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</si>
  <si>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</si>
  <si>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</si>
  <si>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</si>
  <si>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</si>
  <si>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</si>
  <si>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</si>
  <si>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</si>
  <si>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</si>
  <si>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</si>
  <si>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</si>
  <si>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</si>
  <si>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</si>
  <si>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</si>
  <si>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</si>
  <si>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</si>
  <si>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</si>
  <si>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</si>
  <si>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</si>
  <si>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</si>
  <si>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</si>
  <si>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</si>
  <si>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</si>
  <si>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</si>
  <si>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</si>
  <si>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</si>
  <si>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</si>
  <si>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</si>
  <si>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</si>
  <si>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</si>
  <si>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</si>
  <si>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</si>
  <si>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</si>
  <si>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</si>
  <si>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</si>
  <si>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</si>
  <si>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</si>
  <si>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</si>
  <si>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</si>
  <si>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</si>
  <si>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</si>
  <si>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</si>
  <si>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</si>
  <si>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</si>
  <si>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</si>
  <si>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</si>
  <si>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</si>
  <si>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</si>
  <si>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</si>
  <si>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</si>
  <si>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</si>
  <si>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</si>
  <si>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</si>
  <si>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</si>
  <si>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</si>
  <si>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</si>
  <si>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</si>
  <si>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</si>
  <si>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</si>
  <si>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</si>
  <si>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</si>
  <si>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</si>
  <si>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</si>
  <si>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</si>
  <si>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</si>
  <si>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</si>
  <si>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</si>
  <si>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</si>
  <si>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</si>
  <si>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</si>
  <si>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</si>
  <si>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</si>
  <si>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</si>
  <si>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</si>
  <si>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</si>
  <si>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</si>
  <si>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</si>
  <si>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</si>
  <si>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</si>
  <si>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</si>
  <si>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</si>
  <si>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</si>
  <si>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</si>
  <si>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</si>
  <si>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</si>
  <si>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</si>
  <si>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</si>
  <si>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</si>
  <si>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</si>
  <si>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</si>
  <si>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</si>
  <si>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</si>
  <si>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</si>
  <si>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</si>
  <si>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</si>
  <si>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</si>
  <si>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</si>
  <si>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</si>
  <si>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</si>
  <si>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</si>
  <si>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</si>
  <si>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</si>
  <si>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</si>
  <si>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</si>
  <si>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</si>
  <si>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</si>
  <si>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</si>
  <si>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</si>
  <si>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</si>
  <si>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</si>
  <si>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</si>
  <si>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</si>
  <si>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</si>
  <si>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</si>
  <si>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</si>
  <si>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</si>
  <si>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</si>
  <si>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</si>
  <si>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</si>
  <si>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</si>
  <si>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</si>
  <si>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</si>
  <si>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</si>
  <si>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</si>
  <si>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</si>
  <si>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</si>
  <si>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</si>
  <si>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</si>
  <si>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</si>
  <si>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</si>
  <si>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</si>
  <si>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</si>
  <si>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</si>
  <si>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</si>
  <si>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</si>
  <si>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</si>
  <si>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</si>
  <si>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</si>
  <si>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</si>
  <si>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</si>
  <si>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</si>
  <si>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</si>
  <si>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</si>
  <si>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</si>
  <si>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</si>
  <si>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</si>
  <si>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</si>
  <si>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</si>
  <si>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</si>
  <si>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</si>
  <si>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</si>
  <si>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</si>
  <si>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</si>
  <si>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</si>
  <si>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</si>
  <si>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</si>
  <si>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</si>
  <si>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</si>
  <si>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</si>
  <si>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</si>
  <si>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</si>
  <si>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</si>
  <si>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</si>
  <si>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</si>
  <si>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</si>
  <si>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</si>
  <si>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</si>
  <si>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</si>
  <si>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</si>
  <si>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</si>
  <si>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</si>
  <si>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</si>
  <si>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</si>
  <si>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</si>
  <si>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</si>
  <si>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</si>
  <si>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</si>
  <si>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</si>
  <si>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</si>
  <si>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</si>
  <si>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</si>
  <si>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</si>
  <si>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</si>
  <si>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</si>
  <si>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</si>
  <si>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</si>
  <si>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</si>
  <si>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</si>
  <si>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</si>
  <si>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</si>
  <si>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</si>
  <si>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</si>
  <si>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</si>
  <si>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</si>
  <si>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</si>
  <si>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</si>
  <si>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</si>
  <si>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</si>
  <si>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</si>
  <si>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</si>
  <si>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</si>
  <si>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</si>
  <si>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</si>
  <si>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</si>
  <si>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</si>
  <si>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</si>
  <si>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</si>
  <si>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</si>
  <si>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</si>
  <si>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</si>
  <si>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</si>
  <si>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</si>
  <si>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</si>
  <si>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</si>
  <si>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</si>
  <si>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</si>
  <si>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</si>
  <si>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</si>
  <si>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</si>
  <si>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</si>
  <si>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</si>
  <si>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</si>
  <si>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</si>
  <si>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</si>
  <si>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</si>
  <si>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</si>
  <si>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</si>
  <si>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</si>
  <si>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</si>
  <si>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</si>
  <si>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</si>
  <si>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</si>
  <si>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</si>
  <si>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</si>
  <si>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</si>
  <si>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</si>
  <si>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</si>
  <si>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</si>
  <si>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</si>
  <si>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</si>
  <si>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</si>
  <si>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</si>
  <si>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</si>
  <si>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</si>
  <si>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</si>
  <si>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</si>
  <si>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</si>
  <si>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</si>
  <si>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</si>
  <si>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</si>
  <si>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</si>
  <si>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</si>
  <si>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</si>
  <si>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</si>
  <si>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</si>
  <si>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</si>
  <si>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</si>
  <si>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</si>
  <si>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</si>
  <si>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</si>
  <si>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</si>
  <si>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</si>
  <si>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</si>
  <si>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</si>
  <si>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</si>
  <si>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</si>
  <si>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</si>
  <si>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</si>
  <si>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</si>
  <si>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</si>
  <si>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</si>
  <si>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</si>
  <si>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</si>
  <si>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</si>
  <si>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</si>
  <si>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</si>
  <si>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</si>
  <si>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</si>
  <si>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</si>
  <si>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</si>
  <si>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</si>
  <si>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</si>
  <si>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</si>
  <si>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</si>
  <si>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</si>
  <si>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</si>
  <si>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</si>
  <si>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</si>
  <si>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</si>
  <si>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</si>
  <si>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</si>
  <si>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</si>
  <si>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</si>
  <si>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</si>
  <si>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</si>
  <si>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</si>
  <si>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</si>
  <si>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</si>
  <si>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</si>
  <si>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</si>
  <si>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</si>
  <si>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</si>
  <si>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</si>
  <si>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</si>
  <si>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</si>
  <si>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</si>
  <si>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</si>
  <si>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</si>
  <si>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</si>
  <si>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</si>
  <si>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</si>
  <si>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</si>
  <si>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</si>
  <si>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</si>
  <si>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</si>
  <si>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</si>
  <si>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</si>
  <si>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</si>
  <si>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</si>
  <si>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</si>
  <si>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</si>
  <si>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</si>
  <si>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</si>
  <si>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</si>
  <si>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</si>
  <si>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</si>
  <si>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</si>
  <si>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</si>
  <si>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</si>
  <si>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</si>
  <si>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</si>
  <si>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</si>
  <si>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</si>
  <si>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</si>
  <si>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</si>
  <si>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</si>
  <si>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</si>
  <si>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</si>
  <si>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</si>
  <si>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</si>
  <si>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</si>
  <si>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</si>
  <si>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</si>
  <si>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</si>
  <si>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</si>
  <si>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</si>
  <si>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</si>
  <si>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</si>
  <si>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</si>
  <si>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</si>
  <si>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</si>
  <si>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</si>
  <si>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</si>
  <si>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</si>
  <si>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</si>
  <si>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</si>
  <si>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</si>
  <si>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</si>
  <si>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</si>
  <si>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</si>
  <si>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</si>
  <si>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</si>
  <si>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</si>
  <si>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</si>
  <si>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</si>
  <si>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</si>
  <si>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</si>
  <si>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</si>
  <si>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</si>
  <si>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</si>
  <si>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</si>
  <si>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</si>
  <si>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</si>
  <si>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</si>
  <si>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</si>
  <si>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</si>
  <si>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</si>
  <si>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</si>
  <si>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</si>
  <si>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</si>
  <si>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</si>
  <si>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</si>
  <si>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</si>
  <si>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</si>
  <si>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</si>
  <si>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</si>
  <si>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</si>
  <si>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</si>
  <si>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</si>
  <si>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</si>
  <si>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</si>
  <si>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</si>
  <si>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</si>
  <si>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</si>
  <si>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</si>
  <si>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</si>
  <si>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</si>
  <si>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</si>
  <si>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</si>
  <si>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</si>
  <si>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</si>
  <si>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</si>
  <si>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</si>
  <si>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</si>
  <si>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</si>
  <si>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</si>
  <si>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</si>
  <si>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</si>
  <si>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</si>
  <si>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</si>
  <si>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</si>
  <si>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</si>
  <si>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</si>
  <si>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</si>
  <si>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</si>
  <si>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</si>
  <si>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</si>
  <si>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</si>
  <si>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</si>
  <si>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</si>
  <si>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</si>
  <si>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</si>
  <si>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</si>
  <si>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</si>
  <si>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</si>
  <si>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</si>
  <si>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</si>
  <si>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</si>
  <si>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</si>
  <si>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</si>
  <si>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</si>
  <si>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</si>
  <si>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</si>
  <si>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</si>
  <si>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</si>
  <si>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</si>
  <si>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</si>
  <si>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</si>
  <si>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</si>
  <si>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</si>
  <si>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</si>
  <si>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</si>
  <si>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</si>
  <si>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</si>
  <si>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</si>
  <si>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</si>
  <si>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</si>
  <si>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</si>
  <si>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</si>
  <si>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</si>
  <si>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</si>
  <si>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</si>
  <si>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</si>
  <si>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</si>
  <si>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</si>
  <si>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</si>
  <si>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</si>
  <si>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</si>
  <si>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</si>
  <si>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</si>
  <si>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</si>
  <si>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</si>
  <si>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</si>
  <si>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</si>
  <si>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</si>
  <si>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</si>
  <si>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</si>
  <si>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</si>
  <si>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</si>
  <si>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</si>
  <si>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</si>
  <si>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</si>
  <si>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</si>
  <si>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</si>
  <si>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</si>
  <si>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</si>
  <si>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</si>
  <si>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</si>
  <si>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</si>
  <si>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</si>
  <si>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</si>
  <si>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</si>
  <si>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</si>
  <si>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</si>
  <si>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</si>
  <si>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</si>
  <si>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</si>
  <si>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</si>
  <si>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</si>
  <si>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</si>
  <si>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</si>
  <si>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</si>
  <si>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</si>
  <si>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</si>
  <si>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</si>
  <si>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</si>
  <si>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</si>
  <si>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</si>
  <si>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</si>
  <si>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</si>
  <si>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</si>
  <si>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</si>
  <si>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</si>
  <si>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</si>
  <si>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</si>
  <si>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</si>
  <si>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</si>
  <si>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</si>
  <si>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</si>
  <si>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</si>
  <si>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</si>
  <si>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</si>
  <si>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</si>
  <si>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</si>
  <si>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</si>
  <si>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</si>
  <si>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</si>
  <si>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</si>
  <si>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</si>
  <si>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</si>
  <si>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</si>
  <si>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</si>
  <si>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</si>
  <si>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</si>
  <si>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</si>
  <si>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</si>
  <si>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</si>
  <si>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</si>
  <si>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</si>
  <si>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</si>
  <si>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</si>
  <si>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</si>
  <si>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</si>
  <si>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</si>
  <si>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</si>
  <si>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</si>
  <si>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</si>
  <si>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</si>
  <si>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</si>
  <si>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</si>
  <si>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</si>
  <si>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</si>
  <si>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</si>
  <si>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</si>
  <si>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</si>
  <si>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</si>
  <si>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</si>
  <si>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</si>
  <si>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</si>
  <si>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</si>
  <si>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</si>
  <si>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</si>
  <si>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</si>
  <si>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</si>
  <si>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</si>
  <si>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</si>
  <si>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</si>
  <si>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</si>
  <si>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</si>
  <si>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</si>
  <si>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</si>
  <si>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</si>
  <si>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</si>
  <si>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</si>
  <si>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</si>
  <si>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</si>
  <si>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</si>
  <si>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</si>
  <si>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</si>
  <si>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</si>
  <si>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</si>
  <si>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</si>
  <si>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</si>
  <si>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</si>
  <si>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</si>
  <si>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</si>
  <si>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</si>
  <si>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</si>
  <si>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</si>
  <si>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</si>
  <si>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</si>
  <si>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</si>
  <si>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</si>
  <si>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</si>
  <si>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</si>
  <si>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</si>
  <si>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</si>
  <si>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</si>
  <si>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</si>
  <si>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</si>
  <si>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</si>
  <si>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</si>
  <si>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</si>
  <si>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</si>
  <si>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</si>
  <si>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</si>
  <si>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</si>
  <si>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</si>
  <si>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</si>
  <si>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</si>
  <si>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</si>
  <si>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</si>
  <si>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</si>
  <si>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</si>
  <si>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</si>
  <si>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</si>
  <si>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</si>
  <si>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</si>
  <si>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</si>
  <si>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</si>
  <si>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</si>
  <si>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</si>
  <si>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</si>
  <si>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</si>
  <si>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</si>
  <si>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</si>
  <si>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</si>
  <si>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</si>
  <si>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</si>
  <si>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</si>
  <si>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</si>
  <si>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</si>
  <si>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</si>
  <si>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</si>
  <si>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</si>
  <si>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</si>
  <si>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</si>
  <si>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</si>
  <si>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</si>
  <si>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</si>
  <si>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</si>
  <si>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</si>
  <si>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</si>
  <si>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</si>
  <si>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</si>
  <si>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</si>
  <si>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</si>
  <si>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</si>
  <si>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</si>
  <si>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</si>
  <si>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</si>
  <si>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</si>
  <si>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</si>
  <si>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</si>
  <si>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</si>
  <si>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</si>
  <si>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</si>
  <si>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</si>
  <si>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</si>
  <si>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</si>
  <si>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</si>
  <si>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</si>
  <si>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</si>
  <si>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</si>
  <si>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</si>
  <si>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</si>
  <si>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</si>
  <si>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</si>
  <si>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</si>
  <si>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</si>
  <si>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</si>
  <si>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</si>
  <si>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</si>
  <si>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</si>
  <si>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</si>
  <si>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</si>
  <si>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</si>
  <si>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</si>
  <si>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</si>
  <si>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</si>
  <si>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</si>
  <si>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</si>
  <si>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</si>
  <si>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</si>
  <si>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</si>
  <si>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</si>
  <si>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</si>
  <si>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</si>
  <si>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</si>
  <si>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</si>
  <si>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</si>
  <si>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</si>
  <si>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</si>
  <si>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</si>
  <si>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</si>
  <si>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</si>
  <si>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</si>
  <si>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</si>
  <si>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</si>
  <si>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</si>
  <si>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</si>
  <si>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</si>
  <si>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</si>
  <si>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</si>
  <si>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</si>
  <si>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</si>
  <si>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</si>
  <si>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</si>
  <si>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</si>
  <si>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</si>
  <si>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</si>
  <si>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</si>
  <si>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</si>
  <si>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</si>
  <si>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</si>
  <si>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</si>
  <si>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</si>
  <si>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</si>
  <si>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</si>
  <si>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</si>
  <si>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</si>
  <si>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</si>
  <si>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</si>
  <si>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</si>
  <si>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</si>
  <si>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</si>
  <si>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</si>
  <si>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</si>
  <si>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</si>
  <si>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</si>
  <si>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</si>
  <si>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</si>
  <si>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</si>
  <si>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</si>
  <si>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</si>
  <si>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</si>
  <si>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</si>
  <si>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</si>
  <si>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</si>
  <si>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</si>
  <si>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</si>
  <si>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</si>
  <si>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</si>
  <si>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</si>
  <si>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</si>
  <si>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</si>
  <si>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</si>
  <si>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</si>
  <si>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</si>
  <si>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</si>
  <si>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</si>
  <si>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</si>
  <si>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</si>
  <si>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</si>
  <si>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</si>
  <si>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</si>
  <si>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</si>
  <si>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</si>
  <si>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</si>
  <si>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</si>
  <si>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</si>
  <si>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</si>
  <si>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</si>
  <si>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</si>
  <si>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</si>
  <si>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</si>
  <si>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</si>
  <si>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</si>
  <si>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</si>
  <si>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</si>
  <si>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</si>
  <si>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</si>
  <si>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</si>
  <si>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</si>
  <si>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</si>
  <si>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</si>
  <si>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</si>
  <si>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</si>
  <si>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</si>
  <si>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</si>
  <si>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</si>
  <si>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</si>
  <si>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</si>
  <si>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</si>
  <si>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</si>
  <si>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</si>
  <si>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</si>
  <si>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</si>
  <si>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</si>
  <si>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</si>
  <si>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</si>
  <si>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</si>
  <si>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</si>
  <si>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</si>
  <si>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</si>
  <si>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</si>
  <si>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</si>
  <si>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</si>
  <si>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</si>
  <si>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</si>
  <si>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</si>
  <si>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</si>
  <si>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</si>
  <si>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</si>
  <si>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</si>
  <si>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</si>
  <si>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</si>
  <si>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</si>
  <si>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</si>
  <si>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</si>
  <si>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</si>
  <si>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</si>
  <si>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</si>
  <si>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</si>
  <si>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</si>
  <si>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</si>
  <si>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</si>
  <si>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</si>
  <si>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</si>
  <si>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</si>
  <si>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</si>
  <si>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</si>
  <si>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</si>
  <si>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</si>
  <si>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</si>
  <si>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</si>
  <si>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</si>
  <si>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</si>
  <si>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</si>
  <si>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</si>
  <si>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</si>
  <si>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</si>
  <si>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</si>
  <si>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</si>
  <si>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</si>
  <si>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</si>
  <si>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</si>
  <si>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</si>
  <si>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</si>
  <si>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</si>
  <si>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</si>
  <si>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</si>
  <si>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</si>
  <si>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</si>
  <si>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</si>
  <si>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</si>
  <si>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</si>
  <si>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</si>
  <si>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</si>
  <si>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SVEUČILIŠTE JOSIPA JURJA STROSSMAYERA U OSIJEKU - FAKULTET TURIZMA I RURALNOG RAZVOJA U POŽEGI</t>
  </si>
  <si>
    <t>SVEUČILIŠTE JOSIPA JURJA STROSSMAYERA U OSIJEKU - FAKULTET PRIMIJENJENE MATEMATIKE I INFORMATIKE</t>
  </si>
  <si>
    <t>05619696</t>
  </si>
  <si>
    <t>05769159</t>
  </si>
  <si>
    <t>56597320763</t>
  </si>
  <si>
    <t>SVEUČILIŠTE U ZAGREBU (2436)</t>
  </si>
  <si>
    <t>HRVATSKA ZAKLADA ZA ZNANOST (52209)</t>
  </si>
  <si>
    <t>INSTITUT RUĐER BOŠKOVIĆ (3041)</t>
  </si>
  <si>
    <t>MINISTARSTVO POLJOPRIVREDE (1079)</t>
  </si>
  <si>
    <t>1923 SVEUČILIŠTE U ZAGREBU - AGRONOMSKI FAKULTET</t>
  </si>
  <si>
    <t>MedDietMenus4Campus</t>
  </si>
  <si>
    <t>01.06.2023.</t>
  </si>
  <si>
    <t>01.06.2026.</t>
  </si>
  <si>
    <t>Eu komisija</t>
  </si>
  <si>
    <t>Horizo-PRIMA</t>
  </si>
  <si>
    <t>EU-Funding for Research and innovation (RIA)</t>
  </si>
  <si>
    <t>01.05.2022.</t>
  </si>
  <si>
    <t>30.04.2025.</t>
  </si>
  <si>
    <t>Electronic Pan-European Learniing System for Sustainable Agribusiness MBA Education (e-AGRIMBA)</t>
  </si>
  <si>
    <t>01.09.2022.</t>
  </si>
  <si>
    <t>31.08.2025.</t>
  </si>
  <si>
    <t>warsaw university of life sciences-sggw</t>
  </si>
  <si>
    <t>ERASMUS+ Danube AgriFood Master</t>
  </si>
  <si>
    <t>01.02.2022.</t>
  </si>
  <si>
    <t>31.08.2028</t>
  </si>
  <si>
    <t>GRASS Celing</t>
  </si>
  <si>
    <t>01.01.2023.</t>
  </si>
  <si>
    <t>31.12.2025</t>
  </si>
  <si>
    <t>EU komisija</t>
  </si>
  <si>
    <t>SHARIng-meD</t>
  </si>
  <si>
    <t>01.06.2026</t>
  </si>
  <si>
    <t>Al4SoilHealth</t>
  </si>
  <si>
    <t>31.12.2026.</t>
  </si>
  <si>
    <t>EU, Horizon 2021-2027</t>
  </si>
  <si>
    <t>ZAGREB, 29.12.2023.</t>
  </si>
  <si>
    <t>Martina Fruk</t>
  </si>
  <si>
    <t>01 239390</t>
  </si>
  <si>
    <t>mfruk@agr.hr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</si>
</sst>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kn&quot;#,##0.00_);[Red]\(&quot;kn&quot;#,##0.00\)"/>
    <numFmt numFmtId="165" formatCode="#,##0_ ;\-#,##0\ "/>
    <numFmt numFmtId="166" formatCode="#&quot;.&quot;"/>
    <numFmt numFmtId="167" formatCode="00000000"/>
    <numFmt numFmtId="168" formatCode="&quot;- &quot;@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43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1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8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8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7" fontId="48" fillId="0" borderId="24" xfId="0" applyNumberFormat="1" applyFont="1" applyFill="1" applyBorder="1" applyAlignment="1">
      <alignment horizontal="center" vertical="center"/>
    </xf>
    <xf numFmtId="166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7" fontId="48" fillId="0" borderId="24" xfId="72" applyNumberFormat="1" applyFont="1" applyFill="1" applyBorder="1" applyAlignment="1">
      <alignment horizontal="center" vertical="center"/>
    </xf>
    <xf numFmtId="167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7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8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6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7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7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6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7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7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7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7" fontId="48" fillId="0" borderId="24" xfId="130" applyNumberFormat="1" applyFont="1" applyFill="1" applyBorder="1" applyAlignment="1">
      <alignment horizontal="center" vertical="center"/>
    </xf>
    <xf numFmtId="167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7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7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7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6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7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5" fontId="12" fillId="0" borderId="6" xfId="2" applyNumberFormat="1" applyFont="1" applyBorder="1" applyAlignment="1" applyProtection="1">
      <alignment vertical="center"/>
      <protection locked="0"/>
    </xf>
    <xf numFmtId="165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21" fillId="70" borderId="27" xfId="98" quotePrefix="1" applyFill="1" applyAlignment="1">
      <alignment horizontal="left" vertical="center" indent="1"/>
    </xf>
    <xf numFmtId="166" fontId="74" fillId="0" borderId="23" xfId="130" applyNumberFormat="1" applyFont="1" applyFill="1" applyBorder="1" applyAlignment="1">
      <alignment horizontal="center" vertical="center" wrapText="1"/>
    </xf>
    <xf numFmtId="0" fontId="74" fillId="0" borderId="24" xfId="130" applyNumberFormat="1" applyFont="1" applyFill="1" applyBorder="1" applyAlignment="1">
      <alignment horizontal="center" vertical="center" wrapText="1"/>
    </xf>
    <xf numFmtId="0" fontId="74" fillId="0" borderId="24" xfId="130" applyFont="1" applyFill="1" applyBorder="1" applyAlignment="1">
      <alignment horizontal="left" vertical="center" indent="1"/>
    </xf>
    <xf numFmtId="0" fontId="74" fillId="0" borderId="24" xfId="130" applyFont="1" applyFill="1" applyBorder="1" applyAlignment="1">
      <alignment horizontal="left" vertical="center" wrapText="1" indent="1"/>
    </xf>
    <xf numFmtId="167" fontId="74" fillId="0" borderId="24" xfId="130" applyNumberFormat="1" applyFont="1" applyFill="1" applyBorder="1" applyAlignment="1">
      <alignment horizontal="center" vertical="center" wrapText="1"/>
    </xf>
    <xf numFmtId="49" fontId="74" fillId="0" borderId="25" xfId="130" applyNumberFormat="1" applyFont="1" applyFill="1" applyBorder="1" applyAlignment="1">
      <alignment horizontal="center" vertical="center"/>
    </xf>
    <xf numFmtId="0" fontId="103" fillId="0" borderId="0" xfId="130" applyFont="1" applyFill="1"/>
    <xf numFmtId="0" fontId="104" fillId="0" borderId="0" xfId="130" applyFont="1" applyFill="1"/>
    <xf numFmtId="14" fontId="23" fillId="0" borderId="1" xfId="16" applyNumberFormat="1" applyFo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topLeftCell="A9" zoomScale="80" zoomScaleNormal="80" workbookViewId="0">
      <selection activeCell="C5" sqref="C5:G5"/>
    </sheetView>
  </sheetViews>
  <sheetFormatPr defaultColWidth="0" defaultRowHeight="12.5"/>
  <cols>
    <col min="1" max="1" width="7.54296875" style="51" customWidth="1"/>
    <col min="2" max="2" width="36.1796875" style="51" bestFit="1" customWidth="1"/>
    <col min="3" max="4" width="19.54296875" style="248" customWidth="1"/>
    <col min="5" max="5" width="21.453125" style="51" customWidth="1"/>
    <col min="6" max="6" width="21.1796875" style="51" customWidth="1"/>
    <col min="7" max="7" width="21.7265625" style="51" customWidth="1"/>
    <col min="8" max="8" width="13.7265625" style="51" customWidth="1"/>
    <col min="9" max="13" width="11.453125" style="51" hidden="1" customWidth="1"/>
    <col min="14" max="14" width="16.453125" style="51" hidden="1" customWidth="1"/>
    <col min="15" max="15" width="7.81640625" style="51" hidden="1" customWidth="1"/>
    <col min="16" max="16" width="97.54296875" style="51" hidden="1" customWidth="1"/>
    <col min="17" max="17" width="19.54296875" style="51" hidden="1" customWidth="1"/>
    <col min="18" max="20" width="11.453125" style="51" hidden="1" customWidth="1"/>
    <col min="21" max="21" width="12.81640625" style="51" hidden="1" customWidth="1"/>
    <col min="22" max="28" width="11.453125" style="51" hidden="1" customWidth="1"/>
    <col min="29" max="16384" width="14.453125" style="51" hidden="1"/>
  </cols>
  <sheetData>
    <row r="1" spans="1:28" ht="36.75" customHeight="1" thickBot="1">
      <c r="A1" s="52"/>
      <c r="B1" s="293" t="s">
        <v>256</v>
      </c>
      <c r="C1" s="390" t="s">
        <v>4830</v>
      </c>
      <c r="D1" s="391"/>
      <c r="E1" s="391"/>
      <c r="F1" s="391"/>
      <c r="G1" s="39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" thickBot="1">
      <c r="A2" s="52"/>
      <c r="B2" s="294" t="s">
        <v>0</v>
      </c>
      <c r="C2" s="393" t="s">
        <v>4855</v>
      </c>
      <c r="D2" s="394"/>
      <c r="E2" s="394"/>
      <c r="F2" s="394"/>
      <c r="G2" s="39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" thickBot="1">
      <c r="A3" s="53"/>
      <c r="B3" s="294" t="s">
        <v>1</v>
      </c>
      <c r="C3" s="393" t="s">
        <v>4856</v>
      </c>
      <c r="D3" s="394"/>
      <c r="E3" s="394"/>
      <c r="F3" s="394"/>
      <c r="G3" s="395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" thickBot="1">
      <c r="A4" s="56"/>
      <c r="B4" s="294" t="s">
        <v>2</v>
      </c>
      <c r="C4" s="393" t="s">
        <v>4857</v>
      </c>
      <c r="D4" s="394"/>
      <c r="E4" s="394"/>
      <c r="F4" s="394"/>
      <c r="G4" s="395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" thickBot="1">
      <c r="A5" s="56"/>
      <c r="B5" s="294" t="s">
        <v>255</v>
      </c>
      <c r="C5" s="393" t="s">
        <v>4858</v>
      </c>
      <c r="D5" s="394"/>
      <c r="E5" s="394"/>
      <c r="F5" s="394"/>
      <c r="G5" s="395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4.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6" t="s">
        <v>4049</v>
      </c>
      <c r="C7" s="386"/>
      <c r="D7" s="386"/>
      <c r="E7" s="387"/>
      <c r="F7" s="387"/>
      <c r="G7" s="387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6" t="s">
        <v>3</v>
      </c>
      <c r="C9" s="386"/>
      <c r="D9" s="386"/>
      <c r="E9" s="387"/>
      <c r="F9" s="387"/>
      <c r="G9" s="387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8" t="s">
        <v>3879</v>
      </c>
      <c r="C11" s="388"/>
      <c r="D11" s="388"/>
      <c r="E11" s="389"/>
      <c r="F11" s="389"/>
      <c r="G11" s="389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29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3758637</v>
      </c>
      <c r="D14" s="61">
        <f>SUM(D15:D16)</f>
        <v>15190418</v>
      </c>
      <c r="E14" s="61">
        <f>SUM(E15:E16)</f>
        <v>20435319</v>
      </c>
      <c r="F14" s="61">
        <f>+F15+F16</f>
        <v>20776651</v>
      </c>
      <c r="G14" s="61">
        <f>+G15+G16</f>
        <v>20897636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3743049</v>
      </c>
      <c r="D15" s="373">
        <v>15157622</v>
      </c>
      <c r="E15" s="64">
        <f>'A.1 PRIHODI I RASHODI EK'!F11</f>
        <v>20402319</v>
      </c>
      <c r="F15" s="64">
        <f>'A.1 PRIHODI I RASHODI EK'!G11</f>
        <v>20743651</v>
      </c>
      <c r="G15" s="64">
        <f>'A.1 PRIHODI I RASHODI EK'!H11</f>
        <v>20863636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15588</v>
      </c>
      <c r="D16" s="373">
        <v>32796</v>
      </c>
      <c r="E16" s="64">
        <f>'A.1 PRIHODI I RASHODI EK'!F19</f>
        <v>33000</v>
      </c>
      <c r="F16" s="64">
        <f>'A.1 PRIHODI I RASHODI EK'!G19</f>
        <v>33000</v>
      </c>
      <c r="G16" s="64">
        <f>'A.1 PRIHODI I RASHODI EK'!H19</f>
        <v>34000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6331977</v>
      </c>
      <c r="D17" s="68">
        <f>SUM(D18:D19)</f>
        <v>14848129</v>
      </c>
      <c r="E17" s="68">
        <f>SUM(E18:E19)</f>
        <v>20399682</v>
      </c>
      <c r="F17" s="68">
        <f>+F18+F19</f>
        <v>20072458</v>
      </c>
      <c r="G17" s="68">
        <f>+G18+G19</f>
        <v>18702174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6220132</v>
      </c>
      <c r="D18" s="370">
        <v>13464964</v>
      </c>
      <c r="E18" s="69">
        <f>'A.1 PRIHODI I RASHODI EK'!F27</f>
        <v>19517623</v>
      </c>
      <c r="F18" s="69">
        <f>'A.1 PRIHODI I RASHODI EK'!G27</f>
        <v>19325458</v>
      </c>
      <c r="G18" s="69">
        <f>'A.1 PRIHODI I RASHODI EK'!H27</f>
        <v>17996174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111845</v>
      </c>
      <c r="D19" s="370">
        <v>1383165</v>
      </c>
      <c r="E19" s="69">
        <f>'A.1 PRIHODI I RASHODI EK'!F35</f>
        <v>882059</v>
      </c>
      <c r="F19" s="69">
        <f>'A.1 PRIHODI I RASHODI EK'!G35</f>
        <v>747000</v>
      </c>
      <c r="G19" s="69">
        <f>'A.1 PRIHODI I RASHODI EK'!H35</f>
        <v>706000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4.5">
      <c r="A20" s="60"/>
      <c r="B20" s="60" t="s">
        <v>10</v>
      </c>
      <c r="C20" s="61">
        <f>+C14-C17</f>
        <v>-2573340</v>
      </c>
      <c r="D20" s="61">
        <f>+D14-D17</f>
        <v>342289</v>
      </c>
      <c r="E20" s="61">
        <f>+E14-E17</f>
        <v>35637</v>
      </c>
      <c r="F20" s="61">
        <f>+F14-F17</f>
        <v>704193</v>
      </c>
      <c r="G20" s="61">
        <f>+G14-G17</f>
        <v>2195462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4"/>
      <c r="C21" s="384"/>
      <c r="D21" s="384"/>
      <c r="E21" s="385"/>
      <c r="F21" s="385"/>
      <c r="G21" s="385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5">
      <c r="B22" s="386" t="s">
        <v>3881</v>
      </c>
      <c r="C22" s="386"/>
      <c r="D22" s="386"/>
      <c r="E22" s="387"/>
      <c r="F22" s="387"/>
      <c r="G22" s="387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4.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29">
      <c r="A25" s="63">
        <v>8</v>
      </c>
      <c r="B25" s="60" t="s">
        <v>13</v>
      </c>
      <c r="C25" s="373"/>
      <c r="D25" s="373"/>
      <c r="E25" s="64">
        <f>'B.1 RAČUN FINANC EK'!F10</f>
        <v>1121289</v>
      </c>
      <c r="F25" s="64">
        <f>'B.1 RAČUN FINANC EK'!G10</f>
        <v>995944</v>
      </c>
      <c r="G25" s="64">
        <f>'B.1 RAČUN FINANC EK'!H10</f>
        <v>185667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29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1121289</v>
      </c>
      <c r="F27" s="68">
        <f t="shared" ref="F27:G27" si="2">+F25-F26</f>
        <v>995944</v>
      </c>
      <c r="G27" s="68">
        <f t="shared" si="2"/>
        <v>185667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29">
      <c r="A28" s="70" t="s">
        <v>11</v>
      </c>
      <c r="B28" s="202" t="s">
        <v>3880</v>
      </c>
      <c r="C28" s="370">
        <v>3138365</v>
      </c>
      <c r="D28" s="370">
        <v>565025</v>
      </c>
      <c r="E28" s="69">
        <f>+'Unos prijenosa'!D5</f>
        <v>1987000</v>
      </c>
      <c r="F28" s="69">
        <f>+'Unos prijenosa'!D13</f>
        <v>3143926</v>
      </c>
      <c r="G28" s="69">
        <f>+'Unos prijenosa'!D21</f>
        <v>4844063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29">
      <c r="A29" s="70" t="s">
        <v>12</v>
      </c>
      <c r="B29" s="202" t="s">
        <v>4774</v>
      </c>
      <c r="C29" s="371">
        <v>-565025</v>
      </c>
      <c r="D29" s="371">
        <v>-907314</v>
      </c>
      <c r="E29" s="72">
        <f>+'Unos prijenosa'!D7</f>
        <v>-3143926</v>
      </c>
      <c r="F29" s="72">
        <f>+'Unos prijenosa'!D15</f>
        <v>-4844063</v>
      </c>
      <c r="G29" s="73">
        <f>+'Unos prijenosa'!D23</f>
        <v>-7225192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2573340</v>
      </c>
      <c r="D30" s="68">
        <f>+D27+D28+D29</f>
        <v>-342289</v>
      </c>
      <c r="E30" s="68">
        <f>+E27+E28+E29</f>
        <v>-35637</v>
      </c>
      <c r="F30" s="68">
        <f t="shared" ref="F30:G30" si="3">+F27+F28+F29</f>
        <v>-704193</v>
      </c>
      <c r="G30" s="68">
        <f t="shared" si="3"/>
        <v>-2195462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4.5">
      <c r="B31" s="384"/>
      <c r="C31" s="384"/>
      <c r="D31" s="384"/>
      <c r="E31" s="385"/>
      <c r="F31" s="385"/>
      <c r="G31" s="385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14.5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4.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4.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4.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4.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4.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4.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4.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4.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4.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4.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4.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4.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4.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4.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4.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4.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4.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4.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4.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4.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4.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4.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4.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4.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4.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4.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4.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4.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4.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4.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4.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4.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4.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4.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4.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4.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4.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4.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4.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4.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4.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4.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4.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4.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4.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4.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4.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4.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4.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4.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4.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4.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4.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4.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4.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4.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4.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4.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4.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4.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4.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4.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4.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4.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4.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4.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4.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4.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4.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4.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4.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4.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4.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4.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4.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4.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4.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4.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4.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4.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4.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4.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4.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4.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4.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4.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4.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4.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4.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4.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4.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4.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4.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4.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4.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4.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4.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4.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4.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4.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4.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4.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4.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4.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4.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4.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4.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4.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4.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4.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4.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4.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4.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4.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4.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4.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4.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4.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4.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4.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4.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4.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4.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4.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4.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4.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4.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4.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4.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4.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4.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4.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4.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4.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4.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4.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4.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4.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4.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4.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4.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4.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4.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4.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4.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4.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4.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4.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4.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4.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4.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4.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4.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4.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4.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4.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4.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4.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4.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4.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4.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4.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4.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4.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4.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4.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4.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4.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4.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4.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4.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4.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4.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4.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4.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4.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4.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4.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4.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4.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4.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4.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4.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4.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4.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4.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4.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4.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4.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4.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4.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4.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4.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4.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4.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4.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4.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4.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4.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4.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4.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4.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4.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4.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4.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4.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4.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4.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4.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4.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4.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4.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4.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4.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4.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4.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4.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4.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4.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4.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4.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4.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4.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4.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4.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4.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4.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4.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4.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4.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4.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4.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4.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4.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4.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4.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4.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4.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4.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4.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4.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4.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4.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4.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4.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4.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4.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4.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4.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4.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4.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4.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4.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4.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4.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4.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4.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4.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4.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4.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4.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4.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4.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4.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4.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4.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4.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4.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4.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4.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4.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4.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4.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4.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4.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4.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4.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4.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4.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4.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4.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4.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4.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4.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4.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4.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4.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4.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4.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4.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4.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4.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4.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4.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4.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4.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4.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4.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4.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4.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4.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4.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4.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4.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4.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4.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4.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4.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4.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4.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4.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4.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4.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4.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4.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4.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4.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4.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4.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4.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4.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4.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4.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4.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4.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4.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4.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4.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4.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4.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4.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4.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4.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4.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4.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4.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4.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4.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4.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4.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4.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4.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4.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4.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4.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4.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4.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4.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4.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4.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4.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4.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4.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4.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4.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4.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4.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4.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4.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4.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4.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4.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4.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4.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4.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4.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4.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4.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4.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4.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4.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4.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4.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4.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4.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4.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4.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4.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4.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4.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4.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4.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4.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4.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4.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4.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4.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4.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4.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4.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4.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4.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4.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4.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4.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4.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4.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4.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4.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4.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4.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4.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4.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4.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4.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4.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4.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4.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4.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4.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4.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4.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4.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4.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4.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4.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4.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4.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4.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4.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4.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4.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4.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4.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4.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4.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4.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4.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4.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4.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4.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4.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4.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4.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4.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4.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4.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4.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4.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4.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4.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4.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4.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4.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4.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4.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4.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4.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4.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4.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4.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4.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4.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4.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4.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4.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4.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4.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4.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4.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4.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4.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4.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4.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4.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4.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4.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4.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4.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4.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4.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4.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4.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4.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4.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4.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4.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4.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4.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4.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4.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4.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4.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4.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4.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4.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4.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4.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4.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4.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4.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4.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4.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4.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4.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4.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4.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4.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4.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4.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4.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4.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4.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4.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4.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4.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4.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4.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4.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4.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4.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4.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4.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4.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4.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4.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4.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4.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4.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4.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4.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4.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4.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4.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4.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4.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4.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4.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4.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4.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4.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4.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4.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4.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4.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4.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4.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4.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4.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4.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4.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4.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4.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4.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4.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4.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4.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4.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4.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4.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4.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4.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4.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4.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4.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4.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4.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4.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4.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4.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4.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4.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4.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4.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4.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4.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4.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4.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4.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4.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4.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4.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4.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4.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4.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4.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4.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4.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4.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4.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4.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4.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4.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4.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4.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4.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4.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4.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4.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4.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4.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4.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4.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4.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4.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4.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4.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4.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4.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4.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4.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4.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4.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4.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4.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4.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4.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4.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4.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4.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4.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4.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4.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4.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4.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4.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4.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4.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4.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4.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4.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4.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4.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4.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4.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4.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4.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4.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4.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4.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4.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4.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4.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4.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4.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4.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4.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4.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4.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4.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4.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4.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4.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4.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4.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4.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4.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4.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4.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4.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4.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4.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4.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4.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4.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4.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4.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4.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4.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4.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4.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4.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4.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4.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4.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4.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4.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4.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4.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4.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4.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4.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4.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4.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4.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4.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4.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4.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4.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4.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4.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4.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4.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4.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4.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4.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4.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4.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4.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4.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4.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4.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4.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4.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4.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4.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4.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4.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4.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4.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4.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4.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4.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4.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4.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4.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4.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4.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4.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4.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4.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4.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4.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4.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4.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4.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4.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4.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4.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4.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4.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4.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4.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4.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4.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4.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4.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4.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4.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4.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4.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4.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4.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4.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4.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4.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4.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4.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4.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4.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4.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4.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4.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4.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4.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4.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4.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4.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4.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4.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4.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4.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4.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4.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4.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4.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4.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4.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4.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4.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4.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4.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4.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4.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4.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4.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4.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4.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4.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4.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4.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4.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4.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4.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4.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4.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4.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4.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4.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4.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4.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4.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4.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4.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4.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4.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4.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4.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4.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4.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4.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4.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4.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4.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4.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4.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4.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4.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4.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4.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4.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4.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4.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4.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4.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4.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4.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4.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4.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4.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4.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4.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4.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4.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4.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4.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4.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4.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4.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4.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4.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4.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4.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4.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4.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4.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4.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4.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4.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4.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4.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4.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4.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4.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4.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4.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4.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4.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4.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4.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4.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4.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4.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4.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4.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4.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4.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4.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4.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4.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4.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4.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4.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4.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4.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4.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4.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4.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4.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4.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4.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4.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4.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4.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4.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4.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4.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4.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4.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4.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4.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4.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4.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4.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4.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4.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4.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4.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4.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4.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4.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4.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4.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4.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4.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4.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4.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4.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4.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4.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4.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4.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4.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4.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4.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4.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4.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4.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4.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4.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4.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4.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4.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4.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4.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4.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4.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4.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4.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4.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4.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4.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4.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4.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4.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4.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4.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4.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4.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4.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4.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4.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4.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4.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4.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4.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4.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4.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4.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4.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4.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4.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4.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4.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4.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4.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4.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4.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4.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4.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4.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4.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4.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4.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4.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4.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4.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4.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4.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4.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4.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4.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4.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4.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11" sqref="C11"/>
    </sheetView>
  </sheetViews>
  <sheetFormatPr defaultColWidth="0" defaultRowHeight="14.5"/>
  <cols>
    <col min="1" max="1" width="5.54296875" style="246" customWidth="1"/>
    <col min="2" max="2" width="35.81640625" style="246" customWidth="1"/>
    <col min="3" max="7" width="17.54296875" style="246" customWidth="1"/>
    <col min="8" max="9" width="25.26953125" style="246" hidden="1" customWidth="1"/>
    <col min="10" max="16384" width="9.179687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5">
      <c r="B2" s="407" t="s">
        <v>4812</v>
      </c>
      <c r="C2" s="407"/>
      <c r="D2" s="407"/>
      <c r="E2" s="407"/>
      <c r="F2" s="407"/>
      <c r="G2" s="40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6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0.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3183</v>
      </c>
      <c r="D6" s="345">
        <f>D8+D11+D14</f>
        <v>10634552</v>
      </c>
      <c r="E6" s="345">
        <f>+E7+E10</f>
        <v>1121289</v>
      </c>
      <c r="F6" s="345">
        <f t="shared" ref="F6:G6" si="0">+F7+F10</f>
        <v>995944</v>
      </c>
      <c r="G6" s="345">
        <f t="shared" si="0"/>
        <v>185667</v>
      </c>
      <c r="H6" s="315" t="str">
        <f>'OPĆI DIO'!$C$1</f>
        <v>1923 SVEUČILIŠTE U ZAGREBU - AGRONOMSKI FAKULTET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1923 SVEUČILIŠTE U ZAGREBU - AGRONOMSKI FAKULTET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1923 SVEUČILIŠTE U ZAGREBU - AGRONOMSKI FAKULTET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1923 SVEUČILIŠTE U ZAGREBU - AGRONOMSKI FAKULTET</v>
      </c>
    </row>
    <row r="10" spans="1:9" s="348" customFormat="1">
      <c r="A10" s="348">
        <v>81</v>
      </c>
      <c r="B10" s="277" t="s">
        <v>4808</v>
      </c>
      <c r="C10" s="347">
        <f>C11</f>
        <v>3183</v>
      </c>
      <c r="D10" s="347">
        <f t="shared" ref="D10" si="3">D11</f>
        <v>10634552</v>
      </c>
      <c r="E10" s="347">
        <f>E11</f>
        <v>1121289</v>
      </c>
      <c r="F10" s="347">
        <f t="shared" ref="F10" si="4">F11</f>
        <v>995944</v>
      </c>
      <c r="G10" s="347">
        <f t="shared" ref="G10" si="5">G11</f>
        <v>185667</v>
      </c>
      <c r="H10" s="315" t="str">
        <f>'OPĆI DIO'!$C$1</f>
        <v>1923 SVEUČILIŠTE U ZAGREBU - AGRONOMSKI FAKULTET</v>
      </c>
    </row>
    <row r="11" spans="1:9" s="281" customFormat="1">
      <c r="A11" s="281">
        <v>84</v>
      </c>
      <c r="B11" s="278" t="s">
        <v>4808</v>
      </c>
      <c r="C11" s="341">
        <v>3183</v>
      </c>
      <c r="D11" s="341">
        <v>10634552</v>
      </c>
      <c r="E11" s="340">
        <f>SUMIF('Unos prihoda i primitaka'!$L$3:$L$501,$A11,'Unos prihoda i primitaka'!G$3:G$501)</f>
        <v>1121289</v>
      </c>
      <c r="F11" s="340">
        <f>SUMIF('Unos prihoda i primitaka'!$L$3:$L$501,$A11,'Unos prihoda i primitaka'!H$3:H$501)</f>
        <v>995944</v>
      </c>
      <c r="G11" s="340">
        <f>SUMIF('Unos prihoda i primitaka'!$L$3:$L$501,$A11,'Unos prihoda i primitaka'!I$3:I$501)</f>
        <v>185667</v>
      </c>
      <c r="H11" s="315" t="str">
        <f>'OPĆI DIO'!$C$1</f>
        <v>1923 SVEUČILIŠTE U ZAGREBU - AGRONOMSKI FAKULTET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1923 SVEUČILIŠTE U ZAGREBU - AGRONOMSKI FAKULTET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1923 SVEUČILIŠTE U ZAGREBU - AGRONOMSKI FAKULTET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1923 SVEUČILIŠTE U ZAGREBU - AGRONOMSKI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1" sqref="B1"/>
    </sheetView>
  </sheetViews>
  <sheetFormatPr defaultRowHeight="14.5"/>
  <cols>
    <col min="1" max="4" width="8.453125" style="98" customWidth="1"/>
    <col min="6" max="6" width="62.7265625" customWidth="1"/>
    <col min="7" max="7" width="9.1796875" style="227"/>
    <col min="8" max="8" width="43.1796875" bestFit="1" customWidth="1"/>
    <col min="9" max="10" width="9.26953125" style="214" customWidth="1"/>
  </cols>
  <sheetData>
    <row r="1" spans="1:10">
      <c r="A1" s="134" t="s">
        <v>764</v>
      </c>
      <c r="B1" s="374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41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2.5429687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F17" sqref="F17"/>
    </sheetView>
  </sheetViews>
  <sheetFormatPr defaultRowHeight="14.5"/>
  <cols>
    <col min="1" max="1" width="11.26953125" bestFit="1" customWidth="1"/>
    <col min="2" max="2" width="91.1796875" customWidth="1"/>
    <col min="3" max="3" width="20.453125" style="125" bestFit="1" customWidth="1"/>
    <col min="4" max="5" width="23.7265625" style="126" customWidth="1"/>
    <col min="6" max="6" width="11.7265625" style="124" customWidth="1"/>
  </cols>
  <sheetData>
    <row r="1" spans="1:6" ht="20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E159" activePane="bottomRight" state="frozen"/>
      <selection pane="topRight" activeCell="C1" sqref="C1"/>
      <selection pane="bottomLeft" activeCell="A4" sqref="A4"/>
      <selection pane="bottomRight" activeCell="F169" sqref="F169"/>
    </sheetView>
  </sheetViews>
  <sheetFormatPr defaultColWidth="9.1796875" defaultRowHeight="15" customHeight="1"/>
  <cols>
    <col min="1" max="1" width="4.54296875" style="194" customWidth="1"/>
    <col min="2" max="2" width="6.81640625" style="199" customWidth="1"/>
    <col min="3" max="4" width="81.7265625" style="195" customWidth="1"/>
    <col min="5" max="5" width="37.1796875" style="195" customWidth="1"/>
    <col min="6" max="6" width="24.7265625" style="196" customWidth="1"/>
    <col min="7" max="7" width="11.7265625" style="195" customWidth="1"/>
    <col min="8" max="8" width="12" style="200" bestFit="1" customWidth="1"/>
    <col min="9" max="9" width="21.7265625" style="142" customWidth="1"/>
    <col min="10" max="257" width="9.1796875" style="142"/>
    <col min="258" max="258" width="4.54296875" style="142" customWidth="1"/>
    <col min="259" max="259" width="6.81640625" style="142" customWidth="1"/>
    <col min="260" max="260" width="81.7265625" style="142" customWidth="1"/>
    <col min="261" max="261" width="37.1796875" style="142" customWidth="1"/>
    <col min="262" max="262" width="24.7265625" style="142" customWidth="1"/>
    <col min="263" max="263" width="11.7265625" style="142" customWidth="1"/>
    <col min="264" max="264" width="12" style="142" bestFit="1" customWidth="1"/>
    <col min="265" max="265" width="21.7265625" style="142" customWidth="1"/>
    <col min="266" max="513" width="9.1796875" style="142"/>
    <col min="514" max="514" width="4.54296875" style="142" customWidth="1"/>
    <col min="515" max="515" width="6.81640625" style="142" customWidth="1"/>
    <col min="516" max="516" width="81.7265625" style="142" customWidth="1"/>
    <col min="517" max="517" width="37.1796875" style="142" customWidth="1"/>
    <col min="518" max="518" width="24.7265625" style="142" customWidth="1"/>
    <col min="519" max="519" width="11.7265625" style="142" customWidth="1"/>
    <col min="520" max="520" width="12" style="142" bestFit="1" customWidth="1"/>
    <col min="521" max="521" width="21.7265625" style="142" customWidth="1"/>
    <col min="522" max="769" width="9.1796875" style="142"/>
    <col min="770" max="770" width="4.54296875" style="142" customWidth="1"/>
    <col min="771" max="771" width="6.81640625" style="142" customWidth="1"/>
    <col min="772" max="772" width="81.7265625" style="142" customWidth="1"/>
    <col min="773" max="773" width="37.1796875" style="142" customWidth="1"/>
    <col min="774" max="774" width="24.7265625" style="142" customWidth="1"/>
    <col min="775" max="775" width="11.7265625" style="142" customWidth="1"/>
    <col min="776" max="776" width="12" style="142" bestFit="1" customWidth="1"/>
    <col min="777" max="777" width="21.7265625" style="142" customWidth="1"/>
    <col min="778" max="1025" width="9.1796875" style="142"/>
    <col min="1026" max="1026" width="4.54296875" style="142" customWidth="1"/>
    <col min="1027" max="1027" width="6.81640625" style="142" customWidth="1"/>
    <col min="1028" max="1028" width="81.7265625" style="142" customWidth="1"/>
    <col min="1029" max="1029" width="37.1796875" style="142" customWidth="1"/>
    <col min="1030" max="1030" width="24.7265625" style="142" customWidth="1"/>
    <col min="1031" max="1031" width="11.7265625" style="142" customWidth="1"/>
    <col min="1032" max="1032" width="12" style="142" bestFit="1" customWidth="1"/>
    <col min="1033" max="1033" width="21.7265625" style="142" customWidth="1"/>
    <col min="1034" max="1281" width="9.1796875" style="142"/>
    <col min="1282" max="1282" width="4.54296875" style="142" customWidth="1"/>
    <col min="1283" max="1283" width="6.81640625" style="142" customWidth="1"/>
    <col min="1284" max="1284" width="81.7265625" style="142" customWidth="1"/>
    <col min="1285" max="1285" width="37.1796875" style="142" customWidth="1"/>
    <col min="1286" max="1286" width="24.7265625" style="142" customWidth="1"/>
    <col min="1287" max="1287" width="11.7265625" style="142" customWidth="1"/>
    <col min="1288" max="1288" width="12" style="142" bestFit="1" customWidth="1"/>
    <col min="1289" max="1289" width="21.7265625" style="142" customWidth="1"/>
    <col min="1290" max="1537" width="9.1796875" style="142"/>
    <col min="1538" max="1538" width="4.54296875" style="142" customWidth="1"/>
    <col min="1539" max="1539" width="6.81640625" style="142" customWidth="1"/>
    <col min="1540" max="1540" width="81.7265625" style="142" customWidth="1"/>
    <col min="1541" max="1541" width="37.1796875" style="142" customWidth="1"/>
    <col min="1542" max="1542" width="24.7265625" style="142" customWidth="1"/>
    <col min="1543" max="1543" width="11.7265625" style="142" customWidth="1"/>
    <col min="1544" max="1544" width="12" style="142" bestFit="1" customWidth="1"/>
    <col min="1545" max="1545" width="21.7265625" style="142" customWidth="1"/>
    <col min="1546" max="1793" width="9.1796875" style="142"/>
    <col min="1794" max="1794" width="4.54296875" style="142" customWidth="1"/>
    <col min="1795" max="1795" width="6.81640625" style="142" customWidth="1"/>
    <col min="1796" max="1796" width="81.7265625" style="142" customWidth="1"/>
    <col min="1797" max="1797" width="37.1796875" style="142" customWidth="1"/>
    <col min="1798" max="1798" width="24.7265625" style="142" customWidth="1"/>
    <col min="1799" max="1799" width="11.7265625" style="142" customWidth="1"/>
    <col min="1800" max="1800" width="12" style="142" bestFit="1" customWidth="1"/>
    <col min="1801" max="1801" width="21.7265625" style="142" customWidth="1"/>
    <col min="1802" max="2049" width="9.1796875" style="142"/>
    <col min="2050" max="2050" width="4.54296875" style="142" customWidth="1"/>
    <col min="2051" max="2051" width="6.81640625" style="142" customWidth="1"/>
    <col min="2052" max="2052" width="81.7265625" style="142" customWidth="1"/>
    <col min="2053" max="2053" width="37.1796875" style="142" customWidth="1"/>
    <col min="2054" max="2054" width="24.7265625" style="142" customWidth="1"/>
    <col min="2055" max="2055" width="11.7265625" style="142" customWidth="1"/>
    <col min="2056" max="2056" width="12" style="142" bestFit="1" customWidth="1"/>
    <col min="2057" max="2057" width="21.7265625" style="142" customWidth="1"/>
    <col min="2058" max="2305" width="9.1796875" style="142"/>
    <col min="2306" max="2306" width="4.54296875" style="142" customWidth="1"/>
    <col min="2307" max="2307" width="6.81640625" style="142" customWidth="1"/>
    <col min="2308" max="2308" width="81.7265625" style="142" customWidth="1"/>
    <col min="2309" max="2309" width="37.1796875" style="142" customWidth="1"/>
    <col min="2310" max="2310" width="24.7265625" style="142" customWidth="1"/>
    <col min="2311" max="2311" width="11.7265625" style="142" customWidth="1"/>
    <col min="2312" max="2312" width="12" style="142" bestFit="1" customWidth="1"/>
    <col min="2313" max="2313" width="21.7265625" style="142" customWidth="1"/>
    <col min="2314" max="2561" width="9.1796875" style="142"/>
    <col min="2562" max="2562" width="4.54296875" style="142" customWidth="1"/>
    <col min="2563" max="2563" width="6.81640625" style="142" customWidth="1"/>
    <col min="2564" max="2564" width="81.7265625" style="142" customWidth="1"/>
    <col min="2565" max="2565" width="37.1796875" style="142" customWidth="1"/>
    <col min="2566" max="2566" width="24.7265625" style="142" customWidth="1"/>
    <col min="2567" max="2567" width="11.7265625" style="142" customWidth="1"/>
    <col min="2568" max="2568" width="12" style="142" bestFit="1" customWidth="1"/>
    <col min="2569" max="2569" width="21.7265625" style="142" customWidth="1"/>
    <col min="2570" max="2817" width="9.1796875" style="142"/>
    <col min="2818" max="2818" width="4.54296875" style="142" customWidth="1"/>
    <col min="2819" max="2819" width="6.81640625" style="142" customWidth="1"/>
    <col min="2820" max="2820" width="81.7265625" style="142" customWidth="1"/>
    <col min="2821" max="2821" width="37.1796875" style="142" customWidth="1"/>
    <col min="2822" max="2822" width="24.7265625" style="142" customWidth="1"/>
    <col min="2823" max="2823" width="11.7265625" style="142" customWidth="1"/>
    <col min="2824" max="2824" width="12" style="142" bestFit="1" customWidth="1"/>
    <col min="2825" max="2825" width="21.7265625" style="142" customWidth="1"/>
    <col min="2826" max="3073" width="9.1796875" style="142"/>
    <col min="3074" max="3074" width="4.54296875" style="142" customWidth="1"/>
    <col min="3075" max="3075" width="6.81640625" style="142" customWidth="1"/>
    <col min="3076" max="3076" width="81.7265625" style="142" customWidth="1"/>
    <col min="3077" max="3077" width="37.1796875" style="142" customWidth="1"/>
    <col min="3078" max="3078" width="24.7265625" style="142" customWidth="1"/>
    <col min="3079" max="3079" width="11.7265625" style="142" customWidth="1"/>
    <col min="3080" max="3080" width="12" style="142" bestFit="1" customWidth="1"/>
    <col min="3081" max="3081" width="21.7265625" style="142" customWidth="1"/>
    <col min="3082" max="3329" width="9.1796875" style="142"/>
    <col min="3330" max="3330" width="4.54296875" style="142" customWidth="1"/>
    <col min="3331" max="3331" width="6.81640625" style="142" customWidth="1"/>
    <col min="3332" max="3332" width="81.7265625" style="142" customWidth="1"/>
    <col min="3333" max="3333" width="37.1796875" style="142" customWidth="1"/>
    <col min="3334" max="3334" width="24.7265625" style="142" customWidth="1"/>
    <col min="3335" max="3335" width="11.7265625" style="142" customWidth="1"/>
    <col min="3336" max="3336" width="12" style="142" bestFit="1" customWidth="1"/>
    <col min="3337" max="3337" width="21.7265625" style="142" customWidth="1"/>
    <col min="3338" max="3585" width="9.1796875" style="142"/>
    <col min="3586" max="3586" width="4.54296875" style="142" customWidth="1"/>
    <col min="3587" max="3587" width="6.81640625" style="142" customWidth="1"/>
    <col min="3588" max="3588" width="81.7265625" style="142" customWidth="1"/>
    <col min="3589" max="3589" width="37.1796875" style="142" customWidth="1"/>
    <col min="3590" max="3590" width="24.7265625" style="142" customWidth="1"/>
    <col min="3591" max="3591" width="11.7265625" style="142" customWidth="1"/>
    <col min="3592" max="3592" width="12" style="142" bestFit="1" customWidth="1"/>
    <col min="3593" max="3593" width="21.7265625" style="142" customWidth="1"/>
    <col min="3594" max="3841" width="9.1796875" style="142"/>
    <col min="3842" max="3842" width="4.54296875" style="142" customWidth="1"/>
    <col min="3843" max="3843" width="6.81640625" style="142" customWidth="1"/>
    <col min="3844" max="3844" width="81.7265625" style="142" customWidth="1"/>
    <col min="3845" max="3845" width="37.1796875" style="142" customWidth="1"/>
    <col min="3846" max="3846" width="24.7265625" style="142" customWidth="1"/>
    <col min="3847" max="3847" width="11.7265625" style="142" customWidth="1"/>
    <col min="3848" max="3848" width="12" style="142" bestFit="1" customWidth="1"/>
    <col min="3849" max="3849" width="21.7265625" style="142" customWidth="1"/>
    <col min="3850" max="4097" width="9.1796875" style="142"/>
    <col min="4098" max="4098" width="4.54296875" style="142" customWidth="1"/>
    <col min="4099" max="4099" width="6.81640625" style="142" customWidth="1"/>
    <col min="4100" max="4100" width="81.7265625" style="142" customWidth="1"/>
    <col min="4101" max="4101" width="37.1796875" style="142" customWidth="1"/>
    <col min="4102" max="4102" width="24.7265625" style="142" customWidth="1"/>
    <col min="4103" max="4103" width="11.7265625" style="142" customWidth="1"/>
    <col min="4104" max="4104" width="12" style="142" bestFit="1" customWidth="1"/>
    <col min="4105" max="4105" width="21.7265625" style="142" customWidth="1"/>
    <col min="4106" max="4353" width="9.1796875" style="142"/>
    <col min="4354" max="4354" width="4.54296875" style="142" customWidth="1"/>
    <col min="4355" max="4355" width="6.81640625" style="142" customWidth="1"/>
    <col min="4356" max="4356" width="81.7265625" style="142" customWidth="1"/>
    <col min="4357" max="4357" width="37.1796875" style="142" customWidth="1"/>
    <col min="4358" max="4358" width="24.7265625" style="142" customWidth="1"/>
    <col min="4359" max="4359" width="11.7265625" style="142" customWidth="1"/>
    <col min="4360" max="4360" width="12" style="142" bestFit="1" customWidth="1"/>
    <col min="4361" max="4361" width="21.7265625" style="142" customWidth="1"/>
    <col min="4362" max="4609" width="9.1796875" style="142"/>
    <col min="4610" max="4610" width="4.54296875" style="142" customWidth="1"/>
    <col min="4611" max="4611" width="6.81640625" style="142" customWidth="1"/>
    <col min="4612" max="4612" width="81.7265625" style="142" customWidth="1"/>
    <col min="4613" max="4613" width="37.1796875" style="142" customWidth="1"/>
    <col min="4614" max="4614" width="24.7265625" style="142" customWidth="1"/>
    <col min="4615" max="4615" width="11.7265625" style="142" customWidth="1"/>
    <col min="4616" max="4616" width="12" style="142" bestFit="1" customWidth="1"/>
    <col min="4617" max="4617" width="21.7265625" style="142" customWidth="1"/>
    <col min="4618" max="4865" width="9.1796875" style="142"/>
    <col min="4866" max="4866" width="4.54296875" style="142" customWidth="1"/>
    <col min="4867" max="4867" width="6.81640625" style="142" customWidth="1"/>
    <col min="4868" max="4868" width="81.7265625" style="142" customWidth="1"/>
    <col min="4869" max="4869" width="37.1796875" style="142" customWidth="1"/>
    <col min="4870" max="4870" width="24.7265625" style="142" customWidth="1"/>
    <col min="4871" max="4871" width="11.7265625" style="142" customWidth="1"/>
    <col min="4872" max="4872" width="12" style="142" bestFit="1" customWidth="1"/>
    <col min="4873" max="4873" width="21.7265625" style="142" customWidth="1"/>
    <col min="4874" max="5121" width="9.1796875" style="142"/>
    <col min="5122" max="5122" width="4.54296875" style="142" customWidth="1"/>
    <col min="5123" max="5123" width="6.81640625" style="142" customWidth="1"/>
    <col min="5124" max="5124" width="81.7265625" style="142" customWidth="1"/>
    <col min="5125" max="5125" width="37.1796875" style="142" customWidth="1"/>
    <col min="5126" max="5126" width="24.7265625" style="142" customWidth="1"/>
    <col min="5127" max="5127" width="11.7265625" style="142" customWidth="1"/>
    <col min="5128" max="5128" width="12" style="142" bestFit="1" customWidth="1"/>
    <col min="5129" max="5129" width="21.7265625" style="142" customWidth="1"/>
    <col min="5130" max="5377" width="9.1796875" style="142"/>
    <col min="5378" max="5378" width="4.54296875" style="142" customWidth="1"/>
    <col min="5379" max="5379" width="6.81640625" style="142" customWidth="1"/>
    <col min="5380" max="5380" width="81.7265625" style="142" customWidth="1"/>
    <col min="5381" max="5381" width="37.1796875" style="142" customWidth="1"/>
    <col min="5382" max="5382" width="24.7265625" style="142" customWidth="1"/>
    <col min="5383" max="5383" width="11.7265625" style="142" customWidth="1"/>
    <col min="5384" max="5384" width="12" style="142" bestFit="1" customWidth="1"/>
    <col min="5385" max="5385" width="21.7265625" style="142" customWidth="1"/>
    <col min="5386" max="5633" width="9.1796875" style="142"/>
    <col min="5634" max="5634" width="4.54296875" style="142" customWidth="1"/>
    <col min="5635" max="5635" width="6.81640625" style="142" customWidth="1"/>
    <col min="5636" max="5636" width="81.7265625" style="142" customWidth="1"/>
    <col min="5637" max="5637" width="37.1796875" style="142" customWidth="1"/>
    <col min="5638" max="5638" width="24.7265625" style="142" customWidth="1"/>
    <col min="5639" max="5639" width="11.7265625" style="142" customWidth="1"/>
    <col min="5640" max="5640" width="12" style="142" bestFit="1" customWidth="1"/>
    <col min="5641" max="5641" width="21.7265625" style="142" customWidth="1"/>
    <col min="5642" max="5889" width="9.1796875" style="142"/>
    <col min="5890" max="5890" width="4.54296875" style="142" customWidth="1"/>
    <col min="5891" max="5891" width="6.81640625" style="142" customWidth="1"/>
    <col min="5892" max="5892" width="81.7265625" style="142" customWidth="1"/>
    <col min="5893" max="5893" width="37.1796875" style="142" customWidth="1"/>
    <col min="5894" max="5894" width="24.7265625" style="142" customWidth="1"/>
    <col min="5895" max="5895" width="11.7265625" style="142" customWidth="1"/>
    <col min="5896" max="5896" width="12" style="142" bestFit="1" customWidth="1"/>
    <col min="5897" max="5897" width="21.7265625" style="142" customWidth="1"/>
    <col min="5898" max="6145" width="9.1796875" style="142"/>
    <col min="6146" max="6146" width="4.54296875" style="142" customWidth="1"/>
    <col min="6147" max="6147" width="6.81640625" style="142" customWidth="1"/>
    <col min="6148" max="6148" width="81.7265625" style="142" customWidth="1"/>
    <col min="6149" max="6149" width="37.1796875" style="142" customWidth="1"/>
    <col min="6150" max="6150" width="24.7265625" style="142" customWidth="1"/>
    <col min="6151" max="6151" width="11.7265625" style="142" customWidth="1"/>
    <col min="6152" max="6152" width="12" style="142" bestFit="1" customWidth="1"/>
    <col min="6153" max="6153" width="21.7265625" style="142" customWidth="1"/>
    <col min="6154" max="6401" width="9.1796875" style="142"/>
    <col min="6402" max="6402" width="4.54296875" style="142" customWidth="1"/>
    <col min="6403" max="6403" width="6.81640625" style="142" customWidth="1"/>
    <col min="6404" max="6404" width="81.7265625" style="142" customWidth="1"/>
    <col min="6405" max="6405" width="37.1796875" style="142" customWidth="1"/>
    <col min="6406" max="6406" width="24.7265625" style="142" customWidth="1"/>
    <col min="6407" max="6407" width="11.7265625" style="142" customWidth="1"/>
    <col min="6408" max="6408" width="12" style="142" bestFit="1" customWidth="1"/>
    <col min="6409" max="6409" width="21.7265625" style="142" customWidth="1"/>
    <col min="6410" max="6657" width="9.1796875" style="142"/>
    <col min="6658" max="6658" width="4.54296875" style="142" customWidth="1"/>
    <col min="6659" max="6659" width="6.81640625" style="142" customWidth="1"/>
    <col min="6660" max="6660" width="81.7265625" style="142" customWidth="1"/>
    <col min="6661" max="6661" width="37.1796875" style="142" customWidth="1"/>
    <col min="6662" max="6662" width="24.7265625" style="142" customWidth="1"/>
    <col min="6663" max="6663" width="11.7265625" style="142" customWidth="1"/>
    <col min="6664" max="6664" width="12" style="142" bestFit="1" customWidth="1"/>
    <col min="6665" max="6665" width="21.7265625" style="142" customWidth="1"/>
    <col min="6666" max="6913" width="9.1796875" style="142"/>
    <col min="6914" max="6914" width="4.54296875" style="142" customWidth="1"/>
    <col min="6915" max="6915" width="6.81640625" style="142" customWidth="1"/>
    <col min="6916" max="6916" width="81.7265625" style="142" customWidth="1"/>
    <col min="6917" max="6917" width="37.1796875" style="142" customWidth="1"/>
    <col min="6918" max="6918" width="24.7265625" style="142" customWidth="1"/>
    <col min="6919" max="6919" width="11.7265625" style="142" customWidth="1"/>
    <col min="6920" max="6920" width="12" style="142" bestFit="1" customWidth="1"/>
    <col min="6921" max="6921" width="21.7265625" style="142" customWidth="1"/>
    <col min="6922" max="7169" width="9.1796875" style="142"/>
    <col min="7170" max="7170" width="4.54296875" style="142" customWidth="1"/>
    <col min="7171" max="7171" width="6.81640625" style="142" customWidth="1"/>
    <col min="7172" max="7172" width="81.7265625" style="142" customWidth="1"/>
    <col min="7173" max="7173" width="37.1796875" style="142" customWidth="1"/>
    <col min="7174" max="7174" width="24.7265625" style="142" customWidth="1"/>
    <col min="7175" max="7175" width="11.7265625" style="142" customWidth="1"/>
    <col min="7176" max="7176" width="12" style="142" bestFit="1" customWidth="1"/>
    <col min="7177" max="7177" width="21.7265625" style="142" customWidth="1"/>
    <col min="7178" max="7425" width="9.1796875" style="142"/>
    <col min="7426" max="7426" width="4.54296875" style="142" customWidth="1"/>
    <col min="7427" max="7427" width="6.81640625" style="142" customWidth="1"/>
    <col min="7428" max="7428" width="81.7265625" style="142" customWidth="1"/>
    <col min="7429" max="7429" width="37.1796875" style="142" customWidth="1"/>
    <col min="7430" max="7430" width="24.7265625" style="142" customWidth="1"/>
    <col min="7431" max="7431" width="11.7265625" style="142" customWidth="1"/>
    <col min="7432" max="7432" width="12" style="142" bestFit="1" customWidth="1"/>
    <col min="7433" max="7433" width="21.7265625" style="142" customWidth="1"/>
    <col min="7434" max="7681" width="9.1796875" style="142"/>
    <col min="7682" max="7682" width="4.54296875" style="142" customWidth="1"/>
    <col min="7683" max="7683" width="6.81640625" style="142" customWidth="1"/>
    <col min="7684" max="7684" width="81.7265625" style="142" customWidth="1"/>
    <col min="7685" max="7685" width="37.1796875" style="142" customWidth="1"/>
    <col min="7686" max="7686" width="24.7265625" style="142" customWidth="1"/>
    <col min="7687" max="7687" width="11.7265625" style="142" customWidth="1"/>
    <col min="7688" max="7688" width="12" style="142" bestFit="1" customWidth="1"/>
    <col min="7689" max="7689" width="21.7265625" style="142" customWidth="1"/>
    <col min="7690" max="7937" width="9.1796875" style="142"/>
    <col min="7938" max="7938" width="4.54296875" style="142" customWidth="1"/>
    <col min="7939" max="7939" width="6.81640625" style="142" customWidth="1"/>
    <col min="7940" max="7940" width="81.7265625" style="142" customWidth="1"/>
    <col min="7941" max="7941" width="37.1796875" style="142" customWidth="1"/>
    <col min="7942" max="7942" width="24.7265625" style="142" customWidth="1"/>
    <col min="7943" max="7943" width="11.7265625" style="142" customWidth="1"/>
    <col min="7944" max="7944" width="12" style="142" bestFit="1" customWidth="1"/>
    <col min="7945" max="7945" width="21.7265625" style="142" customWidth="1"/>
    <col min="7946" max="8193" width="9.1796875" style="142"/>
    <col min="8194" max="8194" width="4.54296875" style="142" customWidth="1"/>
    <col min="8195" max="8195" width="6.81640625" style="142" customWidth="1"/>
    <col min="8196" max="8196" width="81.7265625" style="142" customWidth="1"/>
    <col min="8197" max="8197" width="37.1796875" style="142" customWidth="1"/>
    <col min="8198" max="8198" width="24.7265625" style="142" customWidth="1"/>
    <col min="8199" max="8199" width="11.7265625" style="142" customWidth="1"/>
    <col min="8200" max="8200" width="12" style="142" bestFit="1" customWidth="1"/>
    <col min="8201" max="8201" width="21.7265625" style="142" customWidth="1"/>
    <col min="8202" max="8449" width="9.1796875" style="142"/>
    <col min="8450" max="8450" width="4.54296875" style="142" customWidth="1"/>
    <col min="8451" max="8451" width="6.81640625" style="142" customWidth="1"/>
    <col min="8452" max="8452" width="81.7265625" style="142" customWidth="1"/>
    <col min="8453" max="8453" width="37.1796875" style="142" customWidth="1"/>
    <col min="8454" max="8454" width="24.7265625" style="142" customWidth="1"/>
    <col min="8455" max="8455" width="11.7265625" style="142" customWidth="1"/>
    <col min="8456" max="8456" width="12" style="142" bestFit="1" customWidth="1"/>
    <col min="8457" max="8457" width="21.7265625" style="142" customWidth="1"/>
    <col min="8458" max="8705" width="9.1796875" style="142"/>
    <col min="8706" max="8706" width="4.54296875" style="142" customWidth="1"/>
    <col min="8707" max="8707" width="6.81640625" style="142" customWidth="1"/>
    <col min="8708" max="8708" width="81.7265625" style="142" customWidth="1"/>
    <col min="8709" max="8709" width="37.1796875" style="142" customWidth="1"/>
    <col min="8710" max="8710" width="24.7265625" style="142" customWidth="1"/>
    <col min="8711" max="8711" width="11.7265625" style="142" customWidth="1"/>
    <col min="8712" max="8712" width="12" style="142" bestFit="1" customWidth="1"/>
    <col min="8713" max="8713" width="21.7265625" style="142" customWidth="1"/>
    <col min="8714" max="8961" width="9.1796875" style="142"/>
    <col min="8962" max="8962" width="4.54296875" style="142" customWidth="1"/>
    <col min="8963" max="8963" width="6.81640625" style="142" customWidth="1"/>
    <col min="8964" max="8964" width="81.7265625" style="142" customWidth="1"/>
    <col min="8965" max="8965" width="37.1796875" style="142" customWidth="1"/>
    <col min="8966" max="8966" width="24.7265625" style="142" customWidth="1"/>
    <col min="8967" max="8967" width="11.7265625" style="142" customWidth="1"/>
    <col min="8968" max="8968" width="12" style="142" bestFit="1" customWidth="1"/>
    <col min="8969" max="8969" width="21.7265625" style="142" customWidth="1"/>
    <col min="8970" max="9217" width="9.1796875" style="142"/>
    <col min="9218" max="9218" width="4.54296875" style="142" customWidth="1"/>
    <col min="9219" max="9219" width="6.81640625" style="142" customWidth="1"/>
    <col min="9220" max="9220" width="81.7265625" style="142" customWidth="1"/>
    <col min="9221" max="9221" width="37.1796875" style="142" customWidth="1"/>
    <col min="9222" max="9222" width="24.7265625" style="142" customWidth="1"/>
    <col min="9223" max="9223" width="11.7265625" style="142" customWidth="1"/>
    <col min="9224" max="9224" width="12" style="142" bestFit="1" customWidth="1"/>
    <col min="9225" max="9225" width="21.7265625" style="142" customWidth="1"/>
    <col min="9226" max="9473" width="9.1796875" style="142"/>
    <col min="9474" max="9474" width="4.54296875" style="142" customWidth="1"/>
    <col min="9475" max="9475" width="6.81640625" style="142" customWidth="1"/>
    <col min="9476" max="9476" width="81.7265625" style="142" customWidth="1"/>
    <col min="9477" max="9477" width="37.1796875" style="142" customWidth="1"/>
    <col min="9478" max="9478" width="24.7265625" style="142" customWidth="1"/>
    <col min="9479" max="9479" width="11.7265625" style="142" customWidth="1"/>
    <col min="9480" max="9480" width="12" style="142" bestFit="1" customWidth="1"/>
    <col min="9481" max="9481" width="21.7265625" style="142" customWidth="1"/>
    <col min="9482" max="9729" width="9.1796875" style="142"/>
    <col min="9730" max="9730" width="4.54296875" style="142" customWidth="1"/>
    <col min="9731" max="9731" width="6.81640625" style="142" customWidth="1"/>
    <col min="9732" max="9732" width="81.7265625" style="142" customWidth="1"/>
    <col min="9733" max="9733" width="37.1796875" style="142" customWidth="1"/>
    <col min="9734" max="9734" width="24.7265625" style="142" customWidth="1"/>
    <col min="9735" max="9735" width="11.7265625" style="142" customWidth="1"/>
    <col min="9736" max="9736" width="12" style="142" bestFit="1" customWidth="1"/>
    <col min="9737" max="9737" width="21.7265625" style="142" customWidth="1"/>
    <col min="9738" max="9985" width="9.1796875" style="142"/>
    <col min="9986" max="9986" width="4.54296875" style="142" customWidth="1"/>
    <col min="9987" max="9987" width="6.81640625" style="142" customWidth="1"/>
    <col min="9988" max="9988" width="81.7265625" style="142" customWidth="1"/>
    <col min="9989" max="9989" width="37.1796875" style="142" customWidth="1"/>
    <col min="9990" max="9990" width="24.7265625" style="142" customWidth="1"/>
    <col min="9991" max="9991" width="11.7265625" style="142" customWidth="1"/>
    <col min="9992" max="9992" width="12" style="142" bestFit="1" customWidth="1"/>
    <col min="9993" max="9993" width="21.7265625" style="142" customWidth="1"/>
    <col min="9994" max="10241" width="9.1796875" style="142"/>
    <col min="10242" max="10242" width="4.54296875" style="142" customWidth="1"/>
    <col min="10243" max="10243" width="6.81640625" style="142" customWidth="1"/>
    <col min="10244" max="10244" width="81.7265625" style="142" customWidth="1"/>
    <col min="10245" max="10245" width="37.1796875" style="142" customWidth="1"/>
    <col min="10246" max="10246" width="24.7265625" style="142" customWidth="1"/>
    <col min="10247" max="10247" width="11.7265625" style="142" customWidth="1"/>
    <col min="10248" max="10248" width="12" style="142" bestFit="1" customWidth="1"/>
    <col min="10249" max="10249" width="21.7265625" style="142" customWidth="1"/>
    <col min="10250" max="10497" width="9.1796875" style="142"/>
    <col min="10498" max="10498" width="4.54296875" style="142" customWidth="1"/>
    <col min="10499" max="10499" width="6.81640625" style="142" customWidth="1"/>
    <col min="10500" max="10500" width="81.7265625" style="142" customWidth="1"/>
    <col min="10501" max="10501" width="37.1796875" style="142" customWidth="1"/>
    <col min="10502" max="10502" width="24.7265625" style="142" customWidth="1"/>
    <col min="10503" max="10503" width="11.7265625" style="142" customWidth="1"/>
    <col min="10504" max="10504" width="12" style="142" bestFit="1" customWidth="1"/>
    <col min="10505" max="10505" width="21.7265625" style="142" customWidth="1"/>
    <col min="10506" max="10753" width="9.1796875" style="142"/>
    <col min="10754" max="10754" width="4.54296875" style="142" customWidth="1"/>
    <col min="10755" max="10755" width="6.81640625" style="142" customWidth="1"/>
    <col min="10756" max="10756" width="81.7265625" style="142" customWidth="1"/>
    <col min="10757" max="10757" width="37.1796875" style="142" customWidth="1"/>
    <col min="10758" max="10758" width="24.7265625" style="142" customWidth="1"/>
    <col min="10759" max="10759" width="11.7265625" style="142" customWidth="1"/>
    <col min="10760" max="10760" width="12" style="142" bestFit="1" customWidth="1"/>
    <col min="10761" max="10761" width="21.7265625" style="142" customWidth="1"/>
    <col min="10762" max="11009" width="9.1796875" style="142"/>
    <col min="11010" max="11010" width="4.54296875" style="142" customWidth="1"/>
    <col min="11011" max="11011" width="6.81640625" style="142" customWidth="1"/>
    <col min="11012" max="11012" width="81.7265625" style="142" customWidth="1"/>
    <col min="11013" max="11013" width="37.1796875" style="142" customWidth="1"/>
    <col min="11014" max="11014" width="24.7265625" style="142" customWidth="1"/>
    <col min="11015" max="11015" width="11.7265625" style="142" customWidth="1"/>
    <col min="11016" max="11016" width="12" style="142" bestFit="1" customWidth="1"/>
    <col min="11017" max="11017" width="21.7265625" style="142" customWidth="1"/>
    <col min="11018" max="11265" width="9.1796875" style="142"/>
    <col min="11266" max="11266" width="4.54296875" style="142" customWidth="1"/>
    <col min="11267" max="11267" width="6.81640625" style="142" customWidth="1"/>
    <col min="11268" max="11268" width="81.7265625" style="142" customWidth="1"/>
    <col min="11269" max="11269" width="37.1796875" style="142" customWidth="1"/>
    <col min="11270" max="11270" width="24.7265625" style="142" customWidth="1"/>
    <col min="11271" max="11271" width="11.7265625" style="142" customWidth="1"/>
    <col min="11272" max="11272" width="12" style="142" bestFit="1" customWidth="1"/>
    <col min="11273" max="11273" width="21.7265625" style="142" customWidth="1"/>
    <col min="11274" max="11521" width="9.1796875" style="142"/>
    <col min="11522" max="11522" width="4.54296875" style="142" customWidth="1"/>
    <col min="11523" max="11523" width="6.81640625" style="142" customWidth="1"/>
    <col min="11524" max="11524" width="81.7265625" style="142" customWidth="1"/>
    <col min="11525" max="11525" width="37.1796875" style="142" customWidth="1"/>
    <col min="11526" max="11526" width="24.7265625" style="142" customWidth="1"/>
    <col min="11527" max="11527" width="11.7265625" style="142" customWidth="1"/>
    <col min="11528" max="11528" width="12" style="142" bestFit="1" customWidth="1"/>
    <col min="11529" max="11529" width="21.7265625" style="142" customWidth="1"/>
    <col min="11530" max="11777" width="9.1796875" style="142"/>
    <col min="11778" max="11778" width="4.54296875" style="142" customWidth="1"/>
    <col min="11779" max="11779" width="6.81640625" style="142" customWidth="1"/>
    <col min="11780" max="11780" width="81.7265625" style="142" customWidth="1"/>
    <col min="11781" max="11781" width="37.1796875" style="142" customWidth="1"/>
    <col min="11782" max="11782" width="24.7265625" style="142" customWidth="1"/>
    <col min="11783" max="11783" width="11.7265625" style="142" customWidth="1"/>
    <col min="11784" max="11784" width="12" style="142" bestFit="1" customWidth="1"/>
    <col min="11785" max="11785" width="21.7265625" style="142" customWidth="1"/>
    <col min="11786" max="12033" width="9.1796875" style="142"/>
    <col min="12034" max="12034" width="4.54296875" style="142" customWidth="1"/>
    <col min="12035" max="12035" width="6.81640625" style="142" customWidth="1"/>
    <col min="12036" max="12036" width="81.7265625" style="142" customWidth="1"/>
    <col min="12037" max="12037" width="37.1796875" style="142" customWidth="1"/>
    <col min="12038" max="12038" width="24.7265625" style="142" customWidth="1"/>
    <col min="12039" max="12039" width="11.7265625" style="142" customWidth="1"/>
    <col min="12040" max="12040" width="12" style="142" bestFit="1" customWidth="1"/>
    <col min="12041" max="12041" width="21.7265625" style="142" customWidth="1"/>
    <col min="12042" max="12289" width="9.1796875" style="142"/>
    <col min="12290" max="12290" width="4.54296875" style="142" customWidth="1"/>
    <col min="12291" max="12291" width="6.81640625" style="142" customWidth="1"/>
    <col min="12292" max="12292" width="81.7265625" style="142" customWidth="1"/>
    <col min="12293" max="12293" width="37.1796875" style="142" customWidth="1"/>
    <col min="12294" max="12294" width="24.7265625" style="142" customWidth="1"/>
    <col min="12295" max="12295" width="11.7265625" style="142" customWidth="1"/>
    <col min="12296" max="12296" width="12" style="142" bestFit="1" customWidth="1"/>
    <col min="12297" max="12297" width="21.7265625" style="142" customWidth="1"/>
    <col min="12298" max="12545" width="9.1796875" style="142"/>
    <col min="12546" max="12546" width="4.54296875" style="142" customWidth="1"/>
    <col min="12547" max="12547" width="6.81640625" style="142" customWidth="1"/>
    <col min="12548" max="12548" width="81.7265625" style="142" customWidth="1"/>
    <col min="12549" max="12549" width="37.1796875" style="142" customWidth="1"/>
    <col min="12550" max="12550" width="24.7265625" style="142" customWidth="1"/>
    <col min="12551" max="12551" width="11.7265625" style="142" customWidth="1"/>
    <col min="12552" max="12552" width="12" style="142" bestFit="1" customWidth="1"/>
    <col min="12553" max="12553" width="21.7265625" style="142" customWidth="1"/>
    <col min="12554" max="12801" width="9.1796875" style="142"/>
    <col min="12802" max="12802" width="4.54296875" style="142" customWidth="1"/>
    <col min="12803" max="12803" width="6.81640625" style="142" customWidth="1"/>
    <col min="12804" max="12804" width="81.7265625" style="142" customWidth="1"/>
    <col min="12805" max="12805" width="37.1796875" style="142" customWidth="1"/>
    <col min="12806" max="12806" width="24.7265625" style="142" customWidth="1"/>
    <col min="12807" max="12807" width="11.7265625" style="142" customWidth="1"/>
    <col min="12808" max="12808" width="12" style="142" bestFit="1" customWidth="1"/>
    <col min="12809" max="12809" width="21.7265625" style="142" customWidth="1"/>
    <col min="12810" max="13057" width="9.1796875" style="142"/>
    <col min="13058" max="13058" width="4.54296875" style="142" customWidth="1"/>
    <col min="13059" max="13059" width="6.81640625" style="142" customWidth="1"/>
    <col min="13060" max="13060" width="81.7265625" style="142" customWidth="1"/>
    <col min="13061" max="13061" width="37.1796875" style="142" customWidth="1"/>
    <col min="13062" max="13062" width="24.7265625" style="142" customWidth="1"/>
    <col min="13063" max="13063" width="11.7265625" style="142" customWidth="1"/>
    <col min="13064" max="13064" width="12" style="142" bestFit="1" customWidth="1"/>
    <col min="13065" max="13065" width="21.7265625" style="142" customWidth="1"/>
    <col min="13066" max="13313" width="9.1796875" style="142"/>
    <col min="13314" max="13314" width="4.54296875" style="142" customWidth="1"/>
    <col min="13315" max="13315" width="6.81640625" style="142" customWidth="1"/>
    <col min="13316" max="13316" width="81.7265625" style="142" customWidth="1"/>
    <col min="13317" max="13317" width="37.1796875" style="142" customWidth="1"/>
    <col min="13318" max="13318" width="24.7265625" style="142" customWidth="1"/>
    <col min="13319" max="13319" width="11.7265625" style="142" customWidth="1"/>
    <col min="13320" max="13320" width="12" style="142" bestFit="1" customWidth="1"/>
    <col min="13321" max="13321" width="21.7265625" style="142" customWidth="1"/>
    <col min="13322" max="13569" width="9.1796875" style="142"/>
    <col min="13570" max="13570" width="4.54296875" style="142" customWidth="1"/>
    <col min="13571" max="13571" width="6.81640625" style="142" customWidth="1"/>
    <col min="13572" max="13572" width="81.7265625" style="142" customWidth="1"/>
    <col min="13573" max="13573" width="37.1796875" style="142" customWidth="1"/>
    <col min="13574" max="13574" width="24.7265625" style="142" customWidth="1"/>
    <col min="13575" max="13575" width="11.7265625" style="142" customWidth="1"/>
    <col min="13576" max="13576" width="12" style="142" bestFit="1" customWidth="1"/>
    <col min="13577" max="13577" width="21.7265625" style="142" customWidth="1"/>
    <col min="13578" max="13825" width="9.1796875" style="142"/>
    <col min="13826" max="13826" width="4.54296875" style="142" customWidth="1"/>
    <col min="13827" max="13827" width="6.81640625" style="142" customWidth="1"/>
    <col min="13828" max="13828" width="81.7265625" style="142" customWidth="1"/>
    <col min="13829" max="13829" width="37.1796875" style="142" customWidth="1"/>
    <col min="13830" max="13830" width="24.7265625" style="142" customWidth="1"/>
    <col min="13831" max="13831" width="11.7265625" style="142" customWidth="1"/>
    <col min="13832" max="13832" width="12" style="142" bestFit="1" customWidth="1"/>
    <col min="13833" max="13833" width="21.7265625" style="142" customWidth="1"/>
    <col min="13834" max="14081" width="9.1796875" style="142"/>
    <col min="14082" max="14082" width="4.54296875" style="142" customWidth="1"/>
    <col min="14083" max="14083" width="6.81640625" style="142" customWidth="1"/>
    <col min="14084" max="14084" width="81.7265625" style="142" customWidth="1"/>
    <col min="14085" max="14085" width="37.1796875" style="142" customWidth="1"/>
    <col min="14086" max="14086" width="24.7265625" style="142" customWidth="1"/>
    <col min="14087" max="14087" width="11.7265625" style="142" customWidth="1"/>
    <col min="14088" max="14088" width="12" style="142" bestFit="1" customWidth="1"/>
    <col min="14089" max="14089" width="21.7265625" style="142" customWidth="1"/>
    <col min="14090" max="14337" width="9.1796875" style="142"/>
    <col min="14338" max="14338" width="4.54296875" style="142" customWidth="1"/>
    <col min="14339" max="14339" width="6.81640625" style="142" customWidth="1"/>
    <col min="14340" max="14340" width="81.7265625" style="142" customWidth="1"/>
    <col min="14341" max="14341" width="37.1796875" style="142" customWidth="1"/>
    <col min="14342" max="14342" width="24.7265625" style="142" customWidth="1"/>
    <col min="14343" max="14343" width="11.7265625" style="142" customWidth="1"/>
    <col min="14344" max="14344" width="12" style="142" bestFit="1" customWidth="1"/>
    <col min="14345" max="14345" width="21.7265625" style="142" customWidth="1"/>
    <col min="14346" max="14593" width="9.1796875" style="142"/>
    <col min="14594" max="14594" width="4.54296875" style="142" customWidth="1"/>
    <col min="14595" max="14595" width="6.81640625" style="142" customWidth="1"/>
    <col min="14596" max="14596" width="81.7265625" style="142" customWidth="1"/>
    <col min="14597" max="14597" width="37.1796875" style="142" customWidth="1"/>
    <col min="14598" max="14598" width="24.7265625" style="142" customWidth="1"/>
    <col min="14599" max="14599" width="11.7265625" style="142" customWidth="1"/>
    <col min="14600" max="14600" width="12" style="142" bestFit="1" customWidth="1"/>
    <col min="14601" max="14601" width="21.7265625" style="142" customWidth="1"/>
    <col min="14602" max="14849" width="9.1796875" style="142"/>
    <col min="14850" max="14850" width="4.54296875" style="142" customWidth="1"/>
    <col min="14851" max="14851" width="6.81640625" style="142" customWidth="1"/>
    <col min="14852" max="14852" width="81.7265625" style="142" customWidth="1"/>
    <col min="14853" max="14853" width="37.1796875" style="142" customWidth="1"/>
    <col min="14854" max="14854" width="24.7265625" style="142" customWidth="1"/>
    <col min="14855" max="14855" width="11.7265625" style="142" customWidth="1"/>
    <col min="14856" max="14856" width="12" style="142" bestFit="1" customWidth="1"/>
    <col min="14857" max="14857" width="21.7265625" style="142" customWidth="1"/>
    <col min="14858" max="15105" width="9.1796875" style="142"/>
    <col min="15106" max="15106" width="4.54296875" style="142" customWidth="1"/>
    <col min="15107" max="15107" width="6.81640625" style="142" customWidth="1"/>
    <col min="15108" max="15108" width="81.7265625" style="142" customWidth="1"/>
    <col min="15109" max="15109" width="37.1796875" style="142" customWidth="1"/>
    <col min="15110" max="15110" width="24.7265625" style="142" customWidth="1"/>
    <col min="15111" max="15111" width="11.7265625" style="142" customWidth="1"/>
    <col min="15112" max="15112" width="12" style="142" bestFit="1" customWidth="1"/>
    <col min="15113" max="15113" width="21.7265625" style="142" customWidth="1"/>
    <col min="15114" max="15361" width="9.1796875" style="142"/>
    <col min="15362" max="15362" width="4.54296875" style="142" customWidth="1"/>
    <col min="15363" max="15363" width="6.81640625" style="142" customWidth="1"/>
    <col min="15364" max="15364" width="81.7265625" style="142" customWidth="1"/>
    <col min="15365" max="15365" width="37.1796875" style="142" customWidth="1"/>
    <col min="15366" max="15366" width="24.7265625" style="142" customWidth="1"/>
    <col min="15367" max="15367" width="11.7265625" style="142" customWidth="1"/>
    <col min="15368" max="15368" width="12" style="142" bestFit="1" customWidth="1"/>
    <col min="15369" max="15369" width="21.7265625" style="142" customWidth="1"/>
    <col min="15370" max="15617" width="9.1796875" style="142"/>
    <col min="15618" max="15618" width="4.54296875" style="142" customWidth="1"/>
    <col min="15619" max="15619" width="6.81640625" style="142" customWidth="1"/>
    <col min="15620" max="15620" width="81.7265625" style="142" customWidth="1"/>
    <col min="15621" max="15621" width="37.1796875" style="142" customWidth="1"/>
    <col min="15622" max="15622" width="24.7265625" style="142" customWidth="1"/>
    <col min="15623" max="15623" width="11.7265625" style="142" customWidth="1"/>
    <col min="15624" max="15624" width="12" style="142" bestFit="1" customWidth="1"/>
    <col min="15625" max="15625" width="21.7265625" style="142" customWidth="1"/>
    <col min="15626" max="15873" width="9.1796875" style="142"/>
    <col min="15874" max="15874" width="4.54296875" style="142" customWidth="1"/>
    <col min="15875" max="15875" width="6.81640625" style="142" customWidth="1"/>
    <col min="15876" max="15876" width="81.7265625" style="142" customWidth="1"/>
    <col min="15877" max="15877" width="37.1796875" style="142" customWidth="1"/>
    <col min="15878" max="15878" width="24.7265625" style="142" customWidth="1"/>
    <col min="15879" max="15879" width="11.7265625" style="142" customWidth="1"/>
    <col min="15880" max="15880" width="12" style="142" bestFit="1" customWidth="1"/>
    <col min="15881" max="15881" width="21.7265625" style="142" customWidth="1"/>
    <col min="15882" max="16129" width="9.1796875" style="142"/>
    <col min="16130" max="16130" width="4.54296875" style="142" customWidth="1"/>
    <col min="16131" max="16131" width="6.81640625" style="142" customWidth="1"/>
    <col min="16132" max="16132" width="81.7265625" style="142" customWidth="1"/>
    <col min="16133" max="16133" width="37.1796875" style="142" customWidth="1"/>
    <col min="16134" max="16134" width="24.7265625" style="142" customWidth="1"/>
    <col min="16135" max="16135" width="11.7265625" style="142" customWidth="1"/>
    <col min="16136" max="16136" width="12" style="142" bestFit="1" customWidth="1"/>
    <col min="16137" max="16137" width="21.7265625" style="142" customWidth="1"/>
    <col min="16138" max="16384" width="9.1796875" style="142"/>
  </cols>
  <sheetData>
    <row r="1" spans="1:10" ht="18" customHeight="1" thickBot="1">
      <c r="A1" s="414" t="s">
        <v>2339</v>
      </c>
      <c r="B1" s="414"/>
      <c r="C1" s="414"/>
      <c r="D1" s="414"/>
      <c r="E1" s="414"/>
      <c r="F1" s="414"/>
      <c r="G1" s="414"/>
      <c r="H1" s="41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3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3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3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3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3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3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3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381" customFormat="1" ht="15" customHeight="1">
      <c r="A168" s="375"/>
      <c r="B168" s="376">
        <v>52565</v>
      </c>
      <c r="C168" s="377" t="s">
        <v>4821</v>
      </c>
      <c r="D168" s="378"/>
      <c r="E168" s="378"/>
      <c r="F168" s="166" t="s">
        <v>271</v>
      </c>
      <c r="G168" s="379" t="s">
        <v>4823</v>
      </c>
      <c r="H168" s="380" t="s">
        <v>3964</v>
      </c>
      <c r="J168" s="382"/>
    </row>
    <row r="169" spans="1:10" s="381" customFormat="1" ht="15" customHeight="1">
      <c r="A169" s="375"/>
      <c r="B169" s="376">
        <v>53919</v>
      </c>
      <c r="C169" s="377" t="s">
        <v>4822</v>
      </c>
      <c r="D169" s="378"/>
      <c r="E169" s="378"/>
      <c r="F169" s="166" t="s">
        <v>271</v>
      </c>
      <c r="G169" s="379" t="s">
        <v>4824</v>
      </c>
      <c r="H169" s="380" t="s">
        <v>4825</v>
      </c>
      <c r="J169" s="382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3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3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13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3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15" t="s">
        <v>3877</v>
      </c>
      <c r="B617" s="415"/>
      <c r="C617" s="415"/>
      <c r="D617" s="415"/>
      <c r="E617" s="415"/>
      <c r="F617" s="415"/>
      <c r="G617" s="415"/>
      <c r="H617" s="415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I15" sqref="I15"/>
    </sheetView>
  </sheetViews>
  <sheetFormatPr defaultColWidth="0" defaultRowHeight="14.5" zeroHeight="1"/>
  <cols>
    <col min="1" max="1" width="7.81640625" bestFit="1" customWidth="1"/>
    <col min="2" max="2" width="33.7265625" customWidth="1"/>
    <col min="3" max="3" width="7" bestFit="1" customWidth="1"/>
    <col min="4" max="4" width="19" customWidth="1"/>
    <col min="5" max="5" width="13.1796875" customWidth="1"/>
    <col min="6" max="6" width="46" customWidth="1"/>
    <col min="7" max="7" width="16.453125" style="5" customWidth="1"/>
    <col min="8" max="8" width="17" style="5" customWidth="1"/>
    <col min="9" max="9" width="16.453125" style="5" customWidth="1"/>
    <col min="10" max="10" width="46.81640625" customWidth="1"/>
    <col min="11" max="12" width="9.1796875" hidden="1" customWidth="1"/>
    <col min="13" max="13" width="11.453125" hidden="1" customWidth="1"/>
    <col min="14" max="14" width="9.1796875" hidden="1" customWidth="1"/>
    <col min="15" max="15" width="26.453125" hidden="1" customWidth="1"/>
    <col min="16" max="17" width="9.1796875" hidden="1" customWidth="1"/>
    <col min="18" max="18" width="12.26953125" hidden="1" customWidth="1"/>
    <col min="19" max="19" width="23.7265625" hidden="1" customWidth="1"/>
    <col min="20" max="20" width="9.1796875" hidden="1" customWidth="1"/>
    <col min="21" max="21" width="14.26953125" hidden="1" customWidth="1"/>
    <col min="22" max="16384" width="9.1796875" hidden="1"/>
  </cols>
  <sheetData>
    <row r="1" spans="1:23" ht="37.5" customHeight="1">
      <c r="A1" s="396" t="s">
        <v>4040</v>
      </c>
      <c r="B1" s="396"/>
      <c r="C1" s="396"/>
      <c r="D1" s="39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15059300</v>
      </c>
      <c r="H3" s="224">
        <v>15212014</v>
      </c>
      <c r="I3" s="224">
        <v>14775007</v>
      </c>
      <c r="J3" s="322"/>
      <c r="K3" t="str">
        <f>IF(E3="","",'OPĆI DIO'!$C$1)</f>
        <v>1923 SVEUČILIŠTE U ZAGREBU - AGRONOMSKI FAKULTET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43</v>
      </c>
      <c r="D4" s="38" t="str">
        <f t="shared" ref="D4:D66" si="4">IFERROR(VLOOKUP(E4,$R$6:$U$113,4,FALSE),"")</f>
        <v>Ostali prihodi za posebne namjene</v>
      </c>
      <c r="E4" s="322">
        <v>65264</v>
      </c>
      <c r="F4" s="86" t="str">
        <f t="shared" ref="F4:F66" si="5">IFERROR(VLOOKUP(E4,$R$6:$U$113,2,FALSE),"")</f>
        <v>Sufinanciranje cijene usluge, participacije i slično</v>
      </c>
      <c r="G4" s="224">
        <v>525890</v>
      </c>
      <c r="H4" s="224">
        <v>525000</v>
      </c>
      <c r="I4" s="224">
        <v>600000</v>
      </c>
      <c r="J4" s="322"/>
      <c r="K4" s="246" t="str">
        <f>IF(E4="","",'OPĆI DIO'!$C$1)</f>
        <v>1923 SVEUČILIŠTE U ZAGREBU - AGRONOMSKI FAKULTET</v>
      </c>
      <c r="L4" s="40" t="str">
        <f t="shared" ref="L4:L67" si="6">LEFT(E4,2)</f>
        <v>65</v>
      </c>
      <c r="M4" s="40" t="str">
        <f t="shared" ref="M4:M67" si="7">LEFT(E4,3)</f>
        <v>652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51</v>
      </c>
      <c r="D5" s="38" t="str">
        <f t="shared" si="4"/>
        <v xml:space="preserve">Pomoći EU </v>
      </c>
      <c r="E5" s="322">
        <v>632311700</v>
      </c>
      <c r="F5" s="86" t="str">
        <f t="shared" si="5"/>
        <v>Tekuće pomoći od institucija i tijela EU - ostalo</v>
      </c>
      <c r="G5" s="224">
        <v>1500000</v>
      </c>
      <c r="H5" s="224">
        <v>1700000</v>
      </c>
      <c r="I5" s="224">
        <v>1800000</v>
      </c>
      <c r="J5" s="322"/>
      <c r="K5" s="246" t="str">
        <f>IF(E5="","",'OPĆI DIO'!$C$1)</f>
        <v>1923 SVEUČILIŠTE U ZAGREBU - AGRONOMSKI FAKULTET</v>
      </c>
      <c r="L5" s="40" t="str">
        <f t="shared" si="6"/>
        <v>63</v>
      </c>
      <c r="M5" s="40" t="str">
        <f t="shared" si="7"/>
        <v>632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52</v>
      </c>
      <c r="D6" s="38" t="str">
        <f t="shared" si="4"/>
        <v xml:space="preserve">Ostale pomoći i darovnice </v>
      </c>
      <c r="E6" s="322">
        <v>6341</v>
      </c>
      <c r="F6" s="86" t="str">
        <f t="shared" si="5"/>
        <v xml:space="preserve">Tekuće pomoći od izvanproračunskih korisnika </v>
      </c>
      <c r="G6" s="224">
        <v>5000</v>
      </c>
      <c r="H6" s="224">
        <v>6200</v>
      </c>
      <c r="I6" s="224">
        <v>7000</v>
      </c>
      <c r="J6" s="322"/>
      <c r="K6" s="246" t="str">
        <f>IF(E6="","",'OPĆI DIO'!$C$1)</f>
        <v>1923 SVEUČILIŠTE U ZAGREBU - AGRONOMSKI FAKULTET</v>
      </c>
      <c r="L6" s="40" t="str">
        <f>LEFT(E6,2)</f>
        <v>63</v>
      </c>
      <c r="M6" s="40" t="str">
        <f t="shared" si="7"/>
        <v>634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52</v>
      </c>
      <c r="D7" s="38" t="str">
        <f t="shared" si="4"/>
        <v xml:space="preserve">Ostale pomoći i darovnice </v>
      </c>
      <c r="E7" s="322">
        <v>6361</v>
      </c>
      <c r="F7" s="86" t="str">
        <f t="shared" si="5"/>
        <v>Tekuće pomoći proračunskim korisnicima iz proračuna JLP(R)S koji im nije nadležan</v>
      </c>
      <c r="G7" s="224">
        <v>30000</v>
      </c>
      <c r="H7" s="224">
        <v>25000</v>
      </c>
      <c r="I7" s="224">
        <v>25000</v>
      </c>
      <c r="J7" s="322"/>
      <c r="K7" s="246" t="str">
        <f>IF(E7="","",'OPĆI DIO'!$C$1)</f>
        <v>1923 SVEUČILIŠTE U ZAGREBU - AGRONOMSKI FAKULTET</v>
      </c>
      <c r="L7" s="40" t="str">
        <f t="shared" si="6"/>
        <v>63</v>
      </c>
      <c r="M7" s="40" t="str">
        <f t="shared" si="7"/>
        <v>636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52</v>
      </c>
      <c r="D8" s="38" t="str">
        <f t="shared" si="4"/>
        <v xml:space="preserve">Ostale pomoći i darovnice </v>
      </c>
      <c r="E8" s="322">
        <v>6381</v>
      </c>
      <c r="F8" s="86" t="str">
        <f t="shared" si="5"/>
        <v>Tekuće pomoći temeljem prijenosa EU sredstava iz proračuna JLP(R)S, korisnika JLPRS ili izvanproračunskog korisnika</v>
      </c>
      <c r="G8" s="224">
        <v>150000</v>
      </c>
      <c r="H8" s="224">
        <v>200000</v>
      </c>
      <c r="I8" s="224">
        <v>200000</v>
      </c>
      <c r="J8" s="322"/>
      <c r="K8" s="246" t="str">
        <f>IF(E8="","",'OPĆI DIO'!$C$1)</f>
        <v>1923 SVEUČILIŠTE U ZAGREBU - AGRONOMSKI FAKULTET</v>
      </c>
      <c r="L8" s="40" t="str">
        <f t="shared" si="6"/>
        <v>63</v>
      </c>
      <c r="M8" s="40" t="str">
        <f t="shared" si="7"/>
        <v>638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322">
        <v>6393</v>
      </c>
      <c r="F9" s="86" t="str">
        <f t="shared" si="5"/>
        <v>Tekući prijenosi između proračunskih korisnika istog proračuna temeljem prijenosa EU sredstava</v>
      </c>
      <c r="G9" s="224">
        <v>31220</v>
      </c>
      <c r="H9" s="224">
        <v>72170</v>
      </c>
      <c r="I9" s="224">
        <v>0</v>
      </c>
      <c r="J9" s="322" t="s">
        <v>4826</v>
      </c>
      <c r="K9" s="246" t="str">
        <f>IF(E9="","",'OPĆI DIO'!$C$1)</f>
        <v>1923 SVEUČILIŠTE U ZAGREBU - AGRONOMSKI FAKULTET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6391</v>
      </c>
      <c r="F10" s="86" t="str">
        <f t="shared" si="5"/>
        <v>Tekući prijenosi između proračunskih korisnika istog proračuna</v>
      </c>
      <c r="G10" s="224">
        <v>413662</v>
      </c>
      <c r="H10" s="224">
        <v>217767</v>
      </c>
      <c r="I10" s="224">
        <v>24129</v>
      </c>
      <c r="J10" s="322" t="s">
        <v>4827</v>
      </c>
      <c r="K10" s="246" t="str">
        <f>IF(E10="","",'OPĆI DIO'!$C$1)</f>
        <v>1923 SVEUČILIŠTE U ZAGREBU - AGRONOMSKI FAKULTET</v>
      </c>
      <c r="L10" s="40" t="str">
        <f t="shared" si="6"/>
        <v>63</v>
      </c>
      <c r="M10" s="40" t="str">
        <f t="shared" si="7"/>
        <v>639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31</v>
      </c>
      <c r="D11" s="38" t="str">
        <f t="shared" si="4"/>
        <v>Vlastiti prihodi</v>
      </c>
      <c r="E11" s="324">
        <v>641630031</v>
      </c>
      <c r="F11" s="86" t="str">
        <f t="shared" si="5"/>
        <v>Prihod od dividendi na dionice u kreditnim i ostalim financijskim institucijama izvan javnog sektora izvor 31</v>
      </c>
      <c r="G11" s="224">
        <v>14000</v>
      </c>
      <c r="H11" s="224">
        <v>14000</v>
      </c>
      <c r="I11" s="224">
        <v>14000</v>
      </c>
      <c r="J11" s="322"/>
      <c r="K11" s="246" t="str">
        <f>IF(E11="","",'OPĆI DIO'!$C$1)</f>
        <v>1923 SVEUČILIŠTE U ZAGREBU - AGRONOMSKI FAKULTET</v>
      </c>
      <c r="L11" s="40" t="str">
        <f t="shared" si="6"/>
        <v>64</v>
      </c>
      <c r="M11" s="40" t="str">
        <f t="shared" si="7"/>
        <v>641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43</v>
      </c>
      <c r="D12" s="38" t="str">
        <f t="shared" si="4"/>
        <v>Ostali prihodi za posebne namjene</v>
      </c>
      <c r="E12" s="324">
        <v>65268</v>
      </c>
      <c r="F12" s="86" t="str">
        <f t="shared" si="5"/>
        <v xml:space="preserve">Ostali prihodi za posebne namjene </v>
      </c>
      <c r="G12" s="224">
        <v>100000</v>
      </c>
      <c r="H12" s="224">
        <v>100000</v>
      </c>
      <c r="I12" s="224">
        <v>250000</v>
      </c>
      <c r="J12" s="322"/>
      <c r="K12" s="246" t="str">
        <f>IF(E12="","",'OPĆI DIO'!$C$1)</f>
        <v>1923 SVEUČILIŠTE U ZAGREBU - AGRONOMSKI FAKULTET</v>
      </c>
      <c r="L12" s="40" t="str">
        <f t="shared" si="6"/>
        <v>65</v>
      </c>
      <c r="M12" s="40" t="str">
        <f t="shared" si="7"/>
        <v>652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31</v>
      </c>
      <c r="D13" s="38" t="str">
        <f t="shared" si="4"/>
        <v>Vlastiti prihodi</v>
      </c>
      <c r="E13" s="324">
        <v>6614</v>
      </c>
      <c r="F13" s="86" t="str">
        <f t="shared" si="5"/>
        <v>Prihodi od prodanih proizvoda i robe</v>
      </c>
      <c r="G13" s="224">
        <v>200000</v>
      </c>
      <c r="H13" s="224">
        <v>343000</v>
      </c>
      <c r="I13" s="224">
        <v>540000</v>
      </c>
      <c r="J13" s="322"/>
      <c r="K13" s="246" t="str">
        <f>IF(E13="","",'OPĆI DIO'!$C$1)</f>
        <v>1923 SVEUČILIŠTE U ZAGREBU - AGRONOMSKI FAKULTET</v>
      </c>
      <c r="L13" s="40" t="str">
        <f t="shared" si="6"/>
        <v>66</v>
      </c>
      <c r="M13" s="40" t="str">
        <f t="shared" si="7"/>
        <v>661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31</v>
      </c>
      <c r="D14" s="38" t="str">
        <f t="shared" si="4"/>
        <v>Vlastiti prihodi</v>
      </c>
      <c r="E14" s="322">
        <v>6615</v>
      </c>
      <c r="F14" s="86" t="str">
        <f t="shared" si="5"/>
        <v>Prihodi od pruženih usluga</v>
      </c>
      <c r="G14" s="224">
        <v>2000000</v>
      </c>
      <c r="H14" s="224">
        <v>2200000</v>
      </c>
      <c r="I14" s="224">
        <v>2500000</v>
      </c>
      <c r="J14" s="322"/>
      <c r="K14" s="246" t="str">
        <f>IF(E14="","",'OPĆI DIO'!$C$1)</f>
        <v>1923 SVEUČILIŠTE U ZAGREBU - AGRONOMSKI FAKULTET</v>
      </c>
      <c r="L14" s="40" t="str">
        <f t="shared" si="6"/>
        <v>66</v>
      </c>
      <c r="M14" s="40" t="str">
        <f t="shared" si="7"/>
        <v>661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61</v>
      </c>
      <c r="D15" s="38" t="str">
        <f t="shared" si="4"/>
        <v xml:space="preserve">Donacije </v>
      </c>
      <c r="E15" s="322">
        <v>663130000</v>
      </c>
      <c r="F15" s="86" t="str">
        <f t="shared" si="5"/>
        <v>Tekuće donacije od trgovačkih društava</v>
      </c>
      <c r="G15" s="224">
        <v>120000</v>
      </c>
      <c r="H15" s="224">
        <v>110000</v>
      </c>
      <c r="I15" s="224">
        <v>110000</v>
      </c>
      <c r="J15" s="322"/>
      <c r="K15" s="246" t="str">
        <f>IF(E15="","",'OPĆI DIO'!$C$1)</f>
        <v>1923 SVEUČILIŠTE U ZAGREBU - AGRONOMSKI FAKULTET</v>
      </c>
      <c r="L15" s="40" t="str">
        <f t="shared" si="6"/>
        <v>66</v>
      </c>
      <c r="M15" s="40" t="str">
        <f t="shared" si="7"/>
        <v>663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71</v>
      </c>
      <c r="D16" s="38" t="str">
        <f t="shared" si="4"/>
        <v>Prihodi od prodaje ili zamjene nefinancijske imovine i naknade s naslova osiguranja</v>
      </c>
      <c r="E16" s="322">
        <v>725210071</v>
      </c>
      <c r="F16" s="86" t="str">
        <f t="shared" si="5"/>
        <v>Osnovno stado izvor 71</v>
      </c>
      <c r="G16" s="224">
        <v>33000</v>
      </c>
      <c r="H16" s="224">
        <v>33000</v>
      </c>
      <c r="I16" s="224">
        <v>34000</v>
      </c>
      <c r="J16" s="322"/>
      <c r="K16" s="246" t="str">
        <f>IF(E16="","",'OPĆI DIO'!$C$1)</f>
        <v>1923 SVEUČILIŠTE U ZAGREBU - AGRONOMSKI FAKULTET</v>
      </c>
      <c r="L16" s="40" t="str">
        <f t="shared" si="6"/>
        <v>72</v>
      </c>
      <c r="M16" s="40" t="str">
        <f t="shared" si="7"/>
        <v>725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52</v>
      </c>
      <c r="D17" s="38" t="str">
        <f t="shared" si="4"/>
        <v xml:space="preserve">Ostale pomoći i darovnice </v>
      </c>
      <c r="E17" s="324">
        <v>6391</v>
      </c>
      <c r="F17" s="86" t="str">
        <f t="shared" si="5"/>
        <v>Tekući prijenosi između proračunskih korisnika istog proračuna</v>
      </c>
      <c r="G17" s="224">
        <v>75854</v>
      </c>
      <c r="H17" s="224">
        <v>0</v>
      </c>
      <c r="I17" s="224">
        <v>0</v>
      </c>
      <c r="J17" s="322" t="s">
        <v>4828</v>
      </c>
      <c r="K17" s="246" t="str">
        <f>IF(E17="","",'OPĆI DIO'!$C$1)</f>
        <v>1923 SVEUČILIŠTE U ZAGREBU - AGRONOMSKI FAKULTET</v>
      </c>
      <c r="L17" s="40" t="str">
        <f t="shared" si="6"/>
        <v>63</v>
      </c>
      <c r="M17" s="40" t="str">
        <f t="shared" si="7"/>
        <v>639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52</v>
      </c>
      <c r="D18" s="38" t="str">
        <f t="shared" si="4"/>
        <v xml:space="preserve">Ostale pomoći i darovnice </v>
      </c>
      <c r="E18" s="325">
        <v>6391</v>
      </c>
      <c r="F18" s="86" t="str">
        <f t="shared" si="5"/>
        <v>Tekući prijenosi između proračunskih korisnika istog proračuna</v>
      </c>
      <c r="G18" s="224">
        <v>18500</v>
      </c>
      <c r="H18" s="224">
        <v>18500</v>
      </c>
      <c r="I18" s="224">
        <v>18500</v>
      </c>
      <c r="J18" s="322" t="s">
        <v>4829</v>
      </c>
      <c r="K18" s="246" t="str">
        <f>IF(E18="","",'OPĆI DIO'!$C$1)</f>
        <v>1923 SVEUČILIŠTE U ZAGREBU - AGRONOMSKI FAKULTET</v>
      </c>
      <c r="L18" s="40" t="str">
        <f t="shared" si="6"/>
        <v>63</v>
      </c>
      <c r="M18" s="40" t="str">
        <f t="shared" si="7"/>
        <v>639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>08006</v>
      </c>
      <c r="B19" s="319" t="str">
        <f>IF(E19="","",VLOOKUP('OPĆI DIO'!$C$1,'OPĆI DIO'!$N$4:$W$137,9,FALSE))</f>
        <v>Sveučilišta i veleučilišta u Republici Hrvatskoj</v>
      </c>
      <c r="C19" s="83">
        <f t="shared" si="3"/>
        <v>12</v>
      </c>
      <c r="D19" s="38" t="str">
        <f t="shared" si="4"/>
        <v>Sredstva učešća za pomoći</v>
      </c>
      <c r="E19" s="322" t="s">
        <v>643</v>
      </c>
      <c r="F19" s="86" t="str">
        <f t="shared" si="5"/>
        <v>Prihodi iz nadležnog proračuna za financiranje redovne djelatnosti proračunskih korisnika</v>
      </c>
      <c r="G19" s="224">
        <v>23834</v>
      </c>
      <c r="H19" s="224">
        <v>0</v>
      </c>
      <c r="I19" s="224">
        <v>0</v>
      </c>
      <c r="J19" s="49"/>
      <c r="K19" s="246" t="str">
        <f>IF(E19="","",'OPĆI DIO'!$C$1)</f>
        <v>1923 SVEUČILIŠTE U ZAGREBU - AGRONOMSKI FAKULTET</v>
      </c>
      <c r="L19" s="40" t="str">
        <f t="shared" si="6"/>
        <v>67</v>
      </c>
      <c r="M19" s="40" t="str">
        <f t="shared" si="7"/>
        <v>671</v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08006</v>
      </c>
      <c r="B20" s="319" t="str">
        <f>IF(E20="","",VLOOKUP('OPĆI DIO'!$C$1,'OPĆI DIO'!$N$4:$W$137,9,FALSE))</f>
        <v>Sveučilišta i veleučilišta u Republici Hrvatskoj</v>
      </c>
      <c r="C20" s="83">
        <f t="shared" si="3"/>
        <v>81</v>
      </c>
      <c r="D20" s="38" t="str">
        <f t="shared" si="4"/>
        <v xml:space="preserve">Namjenski primici od zaduživanja </v>
      </c>
      <c r="E20" s="49">
        <v>842220081</v>
      </c>
      <c r="F20" s="86" t="str">
        <f t="shared" si="5"/>
        <v>Primljeni krediti od kreditnih institucija u javnom sektoru - dugoročni - namjenski</v>
      </c>
      <c r="G20" s="81">
        <v>1121289</v>
      </c>
      <c r="H20" s="81">
        <v>995944</v>
      </c>
      <c r="I20" s="81">
        <v>185667</v>
      </c>
      <c r="J20" s="49"/>
      <c r="K20" s="246" t="str">
        <f>IF(E20="","",'OPĆI DIO'!$C$1)</f>
        <v>1923 SVEUČILIŠTE U ZAGREBU - AGRONOMSKI FAKULTET</v>
      </c>
      <c r="L20" s="40" t="str">
        <f t="shared" si="6"/>
        <v>84</v>
      </c>
      <c r="M20" s="40" t="str">
        <f t="shared" si="7"/>
        <v>842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>08006</v>
      </c>
      <c r="B21" s="319" t="str">
        <f>IF(E21="","",VLOOKUP('OPĆI DIO'!$C$1,'OPĆI DIO'!$N$4:$W$137,9,FALSE))</f>
        <v>Sveučilišta i veleučilišta u Republici Hrvatskoj</v>
      </c>
      <c r="C21" s="83">
        <f t="shared" si="3"/>
        <v>563</v>
      </c>
      <c r="D21" s="38" t="str">
        <f t="shared" si="4"/>
        <v>Europski fond za regionalni razvoj (ERDF)</v>
      </c>
      <c r="E21" s="49">
        <v>632310563</v>
      </c>
      <c r="F21" s="86" t="str">
        <f t="shared" si="5"/>
        <v>Europski fond za regionalni razvoj (EFRR)</v>
      </c>
      <c r="G21" s="81">
        <v>135059</v>
      </c>
      <c r="H21" s="81"/>
      <c r="I21" s="81"/>
      <c r="J21" s="49"/>
      <c r="K21" s="246" t="str">
        <f>IF(E21="","",'OPĆI DIO'!$C$1)</f>
        <v>1923 SVEUČILIŠTE U ZAGREBU - AGRONOMSKI FAKULTET</v>
      </c>
      <c r="L21" s="40" t="str">
        <f t="shared" si="6"/>
        <v>63</v>
      </c>
      <c r="M21" s="40" t="str">
        <f t="shared" si="7"/>
        <v>632</v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19:J501">
    <cfRule type="expression" dxfId="2" priority="3">
      <formula>IF(OR(E19=6391,E19=6392,E19=6393,E19=6394),1,0)</formula>
    </cfRule>
  </conditionalFormatting>
  <conditionalFormatting sqref="J3:J18">
    <cfRule type="expression" dxfId="1" priority="1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35" activePane="bottomLeft" state="frozen"/>
      <selection pane="bottomLeft" activeCell="C64" sqref="C64"/>
    </sheetView>
  </sheetViews>
  <sheetFormatPr defaultColWidth="0" defaultRowHeight="14.5" zeroHeight="1"/>
  <cols>
    <col min="1" max="1" width="8.26953125" style="40" customWidth="1"/>
    <col min="2" max="2" width="20.26953125" style="40" customWidth="1"/>
    <col min="3" max="3" width="11.54296875" style="40" customWidth="1"/>
    <col min="4" max="4" width="33" style="40" customWidth="1"/>
    <col min="5" max="5" width="11.26953125" style="40" customWidth="1"/>
    <col min="6" max="6" width="21.81640625" style="40" customWidth="1"/>
    <col min="7" max="7" width="12.54296875" style="40" customWidth="1"/>
    <col min="8" max="8" width="36.7265625" style="40" customWidth="1"/>
    <col min="9" max="9" width="8.54296875" style="40" customWidth="1"/>
    <col min="10" max="10" width="16.453125" style="41" customWidth="1"/>
    <col min="11" max="11" width="15.7265625" style="41" customWidth="1"/>
    <col min="12" max="12" width="15.1796875" style="41" customWidth="1"/>
    <col min="13" max="13" width="46.453125" style="41" customWidth="1"/>
    <col min="14" max="14" width="13.7265625" style="40" hidden="1" customWidth="1"/>
    <col min="15" max="20" width="9.1796875" style="40" hidden="1" customWidth="1"/>
    <col min="21" max="21" width="46.54296875" style="40" hidden="1" customWidth="1"/>
    <col min="22" max="23" width="9.1796875" style="40" hidden="1" customWidth="1"/>
    <col min="24" max="24" width="58.8164062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796875" style="40" hidden="1"/>
  </cols>
  <sheetData>
    <row r="1" spans="1:34" ht="35.25" customHeight="1">
      <c r="A1" s="397" t="s">
        <v>4041</v>
      </c>
      <c r="B1" s="397"/>
      <c r="C1" s="397"/>
      <c r="D1" s="39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47</v>
      </c>
      <c r="H3" s="45" t="str">
        <f>IFERROR(VLOOKUP(G3,$AC$6:$AD$344,2,FALSE),"")</f>
        <v>REDOVNA DJELATNOST SVEUČILIŠTA U ZAGREBU</v>
      </c>
      <c r="I3" s="45" t="str">
        <f>IFERROR(VLOOKUP(G3,$AC$6:$AG$344,3,FALSE),"")</f>
        <v>0942</v>
      </c>
      <c r="J3" s="224">
        <v>10104000</v>
      </c>
      <c r="K3" s="224">
        <v>10104000</v>
      </c>
      <c r="L3" s="224">
        <v>10104000</v>
      </c>
      <c r="M3" s="49"/>
      <c r="N3" s="246" t="str">
        <f>IF(C3="","",'OPĆI DIO'!$C$1)</f>
        <v>1923 SVEUČILIŠTE U ZAGREBU - AGRONOMSKI FAKULTET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47</v>
      </c>
      <c r="H4" s="45" t="str">
        <f t="shared" ref="H4:H67" si="3">IFERROR(VLOOKUP(G4,$AC$6:$AD$344,2,FALSE),"")</f>
        <v>REDOVNA DJELATNOST SVEUČILIŠTA U ZAGREBU</v>
      </c>
      <c r="I4" s="45" t="str">
        <f t="shared" ref="I4:I67" si="4">IFERROR(VLOOKUP(G4,$AC$6:$AG$344,3,FALSE),"")</f>
        <v>0942</v>
      </c>
      <c r="J4" s="224">
        <v>212699</v>
      </c>
      <c r="K4" s="224">
        <v>212699</v>
      </c>
      <c r="L4" s="224">
        <v>212699</v>
      </c>
      <c r="M4" s="49"/>
      <c r="N4" s="246" t="str">
        <f>IF(C4="","",'OPĆI DIO'!$C$1)</f>
        <v>1923 SVEUČILIŠTE U ZAGREBU - AGRONOMSKI FAKULTET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47</v>
      </c>
      <c r="H5" s="45" t="str">
        <f t="shared" si="3"/>
        <v>REDOVNA DJELATNOST SVEUČILIŠTA U ZAGREBU</v>
      </c>
      <c r="I5" s="45" t="str">
        <f t="shared" si="4"/>
        <v>0942</v>
      </c>
      <c r="J5" s="224">
        <v>1600000</v>
      </c>
      <c r="K5" s="224">
        <v>1600000</v>
      </c>
      <c r="L5" s="224">
        <v>1600000</v>
      </c>
      <c r="M5" s="49"/>
      <c r="N5" s="246" t="str">
        <f>IF(C5="","",'OPĆI DIO'!$C$1)</f>
        <v>1923 SVEUČILIŠTE U ZAGREBU - AGRONOMSKI FAKULTET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47</v>
      </c>
      <c r="H6" s="45" t="str">
        <f t="shared" si="3"/>
        <v>REDOVNA DJELATNOST SVEUČILIŠTA U ZAGREBU</v>
      </c>
      <c r="I6" s="45" t="str">
        <f t="shared" si="4"/>
        <v>0942</v>
      </c>
      <c r="J6" s="224">
        <v>300000</v>
      </c>
      <c r="K6" s="224">
        <v>300000</v>
      </c>
      <c r="L6" s="224">
        <v>300000</v>
      </c>
      <c r="M6" s="49"/>
      <c r="N6" s="246" t="str">
        <f>IF(C6="","",'OPĆI DIO'!$C$1)</f>
        <v>1923 SVEUČILIŠTE U ZAGREBU - AGRONOMSKI FAKULTET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3236</v>
      </c>
      <c r="F7" s="45" t="str">
        <f t="shared" si="2"/>
        <v>Zdravstvene i veterinarske usluge</v>
      </c>
      <c r="G7" s="328" t="s">
        <v>47</v>
      </c>
      <c r="H7" s="45" t="str">
        <f t="shared" si="3"/>
        <v>REDOVNA DJELATNOST SVEUČILIŠTA U ZAGREBU</v>
      </c>
      <c r="I7" s="45" t="str">
        <f t="shared" si="4"/>
        <v>0942</v>
      </c>
      <c r="J7" s="224">
        <v>50000</v>
      </c>
      <c r="K7" s="224">
        <v>75000</v>
      </c>
      <c r="L7" s="224">
        <v>129694</v>
      </c>
      <c r="M7" s="49"/>
      <c r="N7" s="246" t="str">
        <f>IF(C7="","",'OPĆI DIO'!$C$1)</f>
        <v>1923 SVEUČILIŠTE U ZAGREBU - AGRONOMSKI FAKULTET</v>
      </c>
      <c r="O7" s="40" t="str">
        <f t="shared" si="5"/>
        <v>323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3223</v>
      </c>
      <c r="F8" s="45" t="str">
        <f t="shared" si="2"/>
        <v>Energija</v>
      </c>
      <c r="G8" s="328" t="s">
        <v>47</v>
      </c>
      <c r="H8" s="45" t="str">
        <f t="shared" si="3"/>
        <v>REDOVNA DJELATNOST SVEUČILIŠTA U ZAGREBU</v>
      </c>
      <c r="I8" s="45" t="str">
        <f t="shared" si="4"/>
        <v>0942</v>
      </c>
      <c r="J8" s="224">
        <v>600000</v>
      </c>
      <c r="K8" s="224">
        <v>652229</v>
      </c>
      <c r="L8" s="224">
        <v>540000</v>
      </c>
      <c r="M8" s="49"/>
      <c r="N8" s="246" t="str">
        <f>IF(C8="","",'OPĆI DIO'!$C$1)</f>
        <v>1923 SVEUČILIŠTE U ZAGREBU - AGRONOMSKI FAKULTET</v>
      </c>
      <c r="O8" s="40" t="str">
        <f t="shared" si="5"/>
        <v>322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3232</v>
      </c>
      <c r="F9" s="45" t="str">
        <f t="shared" si="2"/>
        <v>Usluge tekućeg i investicijskog održavanja</v>
      </c>
      <c r="G9" s="328" t="s">
        <v>47</v>
      </c>
      <c r="H9" s="45" t="str">
        <f t="shared" si="3"/>
        <v>REDOVNA DJELATNOST SVEUČILIŠTA U ZAGREBU</v>
      </c>
      <c r="I9" s="45" t="str">
        <f t="shared" si="4"/>
        <v>0942</v>
      </c>
      <c r="J9" s="224">
        <v>250000</v>
      </c>
      <c r="K9" s="224">
        <v>200000</v>
      </c>
      <c r="L9" s="224">
        <v>350000</v>
      </c>
      <c r="M9" s="49"/>
      <c r="N9" s="246" t="str">
        <f>IF(C9="","",'OPĆI DIO'!$C$1)</f>
        <v>1923 SVEUČILIŠTE U ZAGREBU - AGRONOMSKI FAKULTET</v>
      </c>
      <c r="O9" s="40" t="str">
        <f t="shared" si="5"/>
        <v>323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3234</v>
      </c>
      <c r="F10" s="45" t="str">
        <f t="shared" si="2"/>
        <v>Komunalne usluge</v>
      </c>
      <c r="G10" s="328" t="s">
        <v>47</v>
      </c>
      <c r="H10" s="45" t="str">
        <f t="shared" si="3"/>
        <v>REDOVNA DJELATNOST SVEUČILIŠTA U ZAGREBU</v>
      </c>
      <c r="I10" s="45" t="str">
        <f t="shared" si="4"/>
        <v>0942</v>
      </c>
      <c r="J10" s="224">
        <v>120000</v>
      </c>
      <c r="K10" s="224">
        <v>100000</v>
      </c>
      <c r="L10" s="224">
        <v>85000</v>
      </c>
      <c r="M10" s="49"/>
      <c r="N10" s="246" t="str">
        <f>IF(C10="","",'OPĆI DIO'!$C$1)</f>
        <v>1923 SVEUČILIŠTE U ZAGREBU - AGRONOMSKI FAKULTET</v>
      </c>
      <c r="O10" s="40" t="str">
        <f t="shared" si="5"/>
        <v>323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3239</v>
      </c>
      <c r="F11" s="45" t="str">
        <f t="shared" si="2"/>
        <v>Ostale usluge</v>
      </c>
      <c r="G11" s="328" t="s">
        <v>47</v>
      </c>
      <c r="H11" s="45" t="str">
        <f t="shared" si="3"/>
        <v>REDOVNA DJELATNOST SVEUČILIŠTA U ZAGREBU</v>
      </c>
      <c r="I11" s="45" t="str">
        <f t="shared" si="4"/>
        <v>0942</v>
      </c>
      <c r="J11" s="224">
        <v>682913</v>
      </c>
      <c r="K11" s="224">
        <v>818398</v>
      </c>
      <c r="L11" s="224">
        <v>303926</v>
      </c>
      <c r="M11" s="49"/>
      <c r="N11" s="246" t="str">
        <f>IF(C11="","",'OPĆI DIO'!$C$1)</f>
        <v>1923 SVEUČILIŠTE U ZAGREBU - AGRONOMSKI FAKULTET</v>
      </c>
      <c r="O11" s="40" t="str">
        <f t="shared" si="5"/>
        <v>323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3221</v>
      </c>
      <c r="F12" s="45" t="str">
        <f t="shared" si="2"/>
        <v>Uredski materijal i ostali materijalni rashodi</v>
      </c>
      <c r="G12" s="328" t="s">
        <v>47</v>
      </c>
      <c r="H12" s="45" t="str">
        <f t="shared" si="3"/>
        <v>REDOVNA DJELATNOST SVEUČILIŠTA U ZAGREBU</v>
      </c>
      <c r="I12" s="45" t="str">
        <f t="shared" si="4"/>
        <v>0942</v>
      </c>
      <c r="J12" s="224">
        <v>155000</v>
      </c>
      <c r="K12" s="224">
        <v>165000</v>
      </c>
      <c r="L12" s="224">
        <v>165000</v>
      </c>
      <c r="M12" s="49"/>
      <c r="N12" s="246" t="str">
        <f>IF(C12="","",'OPĆI DIO'!$C$1)</f>
        <v>1923 SVEUČILIŠTE U ZAGREBU - AGRONOMSKI FAKULTET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3232</v>
      </c>
      <c r="F13" s="45" t="str">
        <f t="shared" si="2"/>
        <v>Usluge tekućeg i investicijskog održavanja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984688</v>
      </c>
      <c r="K13" s="224">
        <v>984688</v>
      </c>
      <c r="L13" s="224">
        <v>984688</v>
      </c>
      <c r="M13" s="49"/>
      <c r="N13" s="246" t="str">
        <f>IF(C13="","",'OPĆI DIO'!$C$1)</f>
        <v>1923 SVEUČILIŠTE U ZAGREBU - AGRONOMSKI FAKULTET</v>
      </c>
      <c r="O13" s="40" t="str">
        <f t="shared" si="5"/>
        <v>323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43</v>
      </c>
      <c r="D14" s="45" t="str">
        <f t="shared" si="1"/>
        <v>Ostali prihodi za posebne namjene</v>
      </c>
      <c r="E14" s="50">
        <v>3111</v>
      </c>
      <c r="F14" s="45" t="str">
        <f t="shared" si="2"/>
        <v>Plaće za redovan rad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300000</v>
      </c>
      <c r="K14" s="224">
        <v>300000</v>
      </c>
      <c r="L14" s="224">
        <v>300000</v>
      </c>
      <c r="M14" s="49"/>
      <c r="N14" s="246" t="str">
        <f>IF(C14="","",'OPĆI DIO'!$C$1)</f>
        <v>1923 SVEUČILIŠTE U ZAGREBU - AGRONOMSKI FAKULTET</v>
      </c>
      <c r="O14" s="40" t="str">
        <f t="shared" si="5"/>
        <v>311</v>
      </c>
      <c r="P14" s="40" t="str">
        <f t="shared" si="6"/>
        <v>31</v>
      </c>
      <c r="Q14" s="40" t="str">
        <f t="shared" si="7"/>
        <v>43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43</v>
      </c>
      <c r="D15" s="45" t="str">
        <f t="shared" si="1"/>
        <v>Ostali prihodi za posebne namjene</v>
      </c>
      <c r="E15" s="50">
        <v>3132</v>
      </c>
      <c r="F15" s="45" t="str">
        <f t="shared" si="2"/>
        <v>Doprinosi za obvezno zdravstveno osiguranje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50000</v>
      </c>
      <c r="K15" s="224">
        <v>50000</v>
      </c>
      <c r="L15" s="224">
        <v>50000</v>
      </c>
      <c r="M15" s="49"/>
      <c r="N15" s="246" t="str">
        <f>IF(C15="","",'OPĆI DIO'!$C$1)</f>
        <v>1923 SVEUČILIŠTE U ZAGREBU - AGRONOMSKI FAKULTET</v>
      </c>
      <c r="O15" s="40" t="str">
        <f t="shared" si="5"/>
        <v>313</v>
      </c>
      <c r="P15" s="40" t="str">
        <f t="shared" si="6"/>
        <v>31</v>
      </c>
      <c r="Q15" s="40" t="str">
        <f t="shared" si="7"/>
        <v>43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43</v>
      </c>
      <c r="D16" s="45" t="str">
        <f t="shared" si="1"/>
        <v>Ostali prihodi za posebne namjene</v>
      </c>
      <c r="E16" s="50">
        <v>3121</v>
      </c>
      <c r="F16" s="45" t="str">
        <f t="shared" si="2"/>
        <v>Ostali rashodi za zaposlene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15000</v>
      </c>
      <c r="K16" s="224">
        <v>10000</v>
      </c>
      <c r="L16" s="224">
        <v>15000</v>
      </c>
      <c r="M16" s="49"/>
      <c r="N16" s="246" t="str">
        <f>IF(C16="","",'OPĆI DIO'!$C$1)</f>
        <v>1923 SVEUČILIŠTE U ZAGREBU - AGRONOMSKI FAKULTET</v>
      </c>
      <c r="O16" s="40" t="str">
        <f t="shared" si="5"/>
        <v>312</v>
      </c>
      <c r="P16" s="40" t="str">
        <f t="shared" si="6"/>
        <v>31</v>
      </c>
      <c r="Q16" s="40" t="str">
        <f t="shared" si="7"/>
        <v>43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43</v>
      </c>
      <c r="D17" s="45" t="str">
        <f t="shared" si="1"/>
        <v>Ostali prihodi za posebne namjene</v>
      </c>
      <c r="E17" s="50">
        <v>3239</v>
      </c>
      <c r="F17" s="45" t="str">
        <f t="shared" si="2"/>
        <v>Ostale usluge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290000</v>
      </c>
      <c r="K17" s="224">
        <v>300000</v>
      </c>
      <c r="L17" s="224">
        <v>250000</v>
      </c>
      <c r="M17" s="49"/>
      <c r="N17" s="246" t="str">
        <f>IF(C17="","",'OPĆI DIO'!$C$1)</f>
        <v>1923 SVEUČILIŠTE U ZAGREBU - AGRONOMSKI FAKULTET</v>
      </c>
      <c r="O17" s="40" t="str">
        <f t="shared" si="5"/>
        <v>323</v>
      </c>
      <c r="P17" s="40" t="str">
        <f t="shared" si="6"/>
        <v>32</v>
      </c>
      <c r="Q17" s="40" t="str">
        <f t="shared" si="7"/>
        <v>43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43</v>
      </c>
      <c r="D18" s="45" t="str">
        <f t="shared" si="1"/>
        <v>Ostali prihodi za posebne namjene</v>
      </c>
      <c r="E18" s="50">
        <v>4521</v>
      </c>
      <c r="F18" s="45" t="str">
        <f t="shared" si="2"/>
        <v>Dodatna ulaganja na postrojenjima i opremi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200000</v>
      </c>
      <c r="K18" s="224">
        <v>200000</v>
      </c>
      <c r="L18" s="224">
        <v>150000</v>
      </c>
      <c r="M18" s="49"/>
      <c r="N18" s="246" t="str">
        <f>IF(C18="","",'OPĆI DIO'!$C$1)</f>
        <v>1923 SVEUČILIŠTE U ZAGREBU - AGRONOMSKI FAKULTET</v>
      </c>
      <c r="O18" s="40" t="str">
        <f t="shared" si="5"/>
        <v>452</v>
      </c>
      <c r="P18" s="40" t="str">
        <f t="shared" si="6"/>
        <v>45</v>
      </c>
      <c r="Q18" s="40" t="str">
        <f t="shared" si="7"/>
        <v>43</v>
      </c>
      <c r="R18" s="40" t="str">
        <f t="shared" si="8"/>
        <v>94</v>
      </c>
      <c r="S18" s="40" t="str">
        <f t="shared" si="9"/>
        <v>4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/>
      </c>
      <c r="B19" s="44" t="str">
        <f>IF(C19="","",VLOOKUP('OPĆI DIO'!$C$1,'OPĆI DIO'!$N$4:$W$137,9,FALSE))</f>
        <v/>
      </c>
      <c r="C19" s="50"/>
      <c r="D19" s="45" t="str">
        <f t="shared" si="1"/>
        <v/>
      </c>
      <c r="E19" s="50"/>
      <c r="F19" s="45" t="str">
        <f t="shared" si="2"/>
        <v/>
      </c>
      <c r="G19" s="328"/>
      <c r="H19" s="45" t="str">
        <f t="shared" si="3"/>
        <v/>
      </c>
      <c r="I19" s="45" t="str">
        <f t="shared" si="4"/>
        <v/>
      </c>
      <c r="J19" s="224"/>
      <c r="K19" s="224"/>
      <c r="L19" s="224"/>
      <c r="M19" s="49"/>
      <c r="N19" s="246" t="str">
        <f>IF(C19="","",'OPĆI DIO'!$C$1)</f>
        <v/>
      </c>
      <c r="O19" s="40" t="str">
        <f t="shared" si="5"/>
        <v/>
      </c>
      <c r="P19" s="40" t="str">
        <f t="shared" si="6"/>
        <v/>
      </c>
      <c r="Q19" s="40" t="str">
        <f t="shared" si="7"/>
        <v/>
      </c>
      <c r="R19" s="40" t="str">
        <f t="shared" si="8"/>
        <v/>
      </c>
      <c r="S19" s="40" t="str">
        <f t="shared" si="9"/>
        <v/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61</v>
      </c>
      <c r="D20" s="45" t="str">
        <f t="shared" si="1"/>
        <v>Donacije</v>
      </c>
      <c r="E20" s="50">
        <v>3221</v>
      </c>
      <c r="F20" s="45" t="str">
        <f t="shared" si="2"/>
        <v>Uredski materijal i ostali materijalni rashodi</v>
      </c>
      <c r="G20" s="328" t="s">
        <v>144</v>
      </c>
      <c r="H20" s="45" t="str">
        <f t="shared" si="3"/>
        <v>REDOVNA DJELATNOST SVEUČILIŠTA U ZAGREBU (IZ EVIDENCIJSKIH PRIHODA)</v>
      </c>
      <c r="I20" s="45" t="str">
        <f t="shared" si="4"/>
        <v>0942</v>
      </c>
      <c r="J20" s="224">
        <v>50000</v>
      </c>
      <c r="K20" s="224">
        <v>40000</v>
      </c>
      <c r="L20" s="224">
        <v>40000</v>
      </c>
      <c r="M20" s="49"/>
      <c r="N20" s="246" t="str">
        <f>IF(C20="","",'OPĆI DIO'!$C$1)</f>
        <v>1923 SVEUČILIŠTE U ZAGREBU - AGRONOMSKI FAKULTET</v>
      </c>
      <c r="O20" s="40" t="str">
        <f t="shared" si="5"/>
        <v>322</v>
      </c>
      <c r="P20" s="40" t="str">
        <f t="shared" si="6"/>
        <v>32</v>
      </c>
      <c r="Q20" s="40" t="str">
        <f t="shared" si="7"/>
        <v>61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61</v>
      </c>
      <c r="D21" s="45" t="str">
        <f t="shared" si="1"/>
        <v>Donacije</v>
      </c>
      <c r="E21" s="50">
        <v>3239</v>
      </c>
      <c r="F21" s="45" t="str">
        <f t="shared" si="2"/>
        <v>Ostale usluge</v>
      </c>
      <c r="G21" s="328" t="s">
        <v>144</v>
      </c>
      <c r="H21" s="45" t="str">
        <f t="shared" si="3"/>
        <v>REDOVNA DJELATNOST SVEUČILIŠTA U ZAGREBU (IZ EVIDENCIJSKIH PRIHODA)</v>
      </c>
      <c r="I21" s="45" t="str">
        <f t="shared" si="4"/>
        <v>0942</v>
      </c>
      <c r="J21" s="224">
        <v>25000</v>
      </c>
      <c r="K21" s="224">
        <v>25000</v>
      </c>
      <c r="L21" s="224">
        <v>25000</v>
      </c>
      <c r="M21" s="49"/>
      <c r="N21" s="246" t="str">
        <f>IF(C21="","",'OPĆI DIO'!$C$1)</f>
        <v>1923 SVEUČILIŠTE U ZAGREBU - AGRONOMSKI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61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61</v>
      </c>
      <c r="D22" s="45" t="str">
        <f t="shared" si="1"/>
        <v>Donacije</v>
      </c>
      <c r="E22" s="50">
        <v>3293</v>
      </c>
      <c r="F22" s="45" t="str">
        <f t="shared" si="2"/>
        <v>Reprezentacija</v>
      </c>
      <c r="G22" s="328" t="s">
        <v>144</v>
      </c>
      <c r="H22" s="45" t="str">
        <f t="shared" si="3"/>
        <v>REDOVNA DJELATNOST SVEUČILIŠTA U ZAGREBU (IZ EVIDENCIJSKIH PRIHODA)</v>
      </c>
      <c r="I22" s="45" t="str">
        <f t="shared" si="4"/>
        <v>0942</v>
      </c>
      <c r="J22" s="224">
        <v>10000</v>
      </c>
      <c r="K22" s="224">
        <v>10000</v>
      </c>
      <c r="L22" s="224">
        <v>10000</v>
      </c>
      <c r="M22" s="49"/>
      <c r="N22" s="246" t="str">
        <f>IF(C22="","",'OPĆI DIO'!$C$1)</f>
        <v>1923 SVEUČILIŠTE U ZAGREBU - AGRONOMSKI FAKULTET</v>
      </c>
      <c r="O22" s="40" t="str">
        <f t="shared" si="5"/>
        <v>329</v>
      </c>
      <c r="P22" s="40" t="str">
        <f t="shared" si="6"/>
        <v>32</v>
      </c>
      <c r="Q22" s="40" t="str">
        <f t="shared" si="7"/>
        <v>61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61</v>
      </c>
      <c r="D23" s="45" t="str">
        <f t="shared" si="1"/>
        <v>Donacije</v>
      </c>
      <c r="E23" s="50">
        <v>3224</v>
      </c>
      <c r="F23" s="45" t="str">
        <f t="shared" si="2"/>
        <v>Materijal i dijelovi za tekuće i investicijsko održavanje</v>
      </c>
      <c r="G23" s="328" t="s">
        <v>144</v>
      </c>
      <c r="H23" s="45" t="str">
        <f t="shared" si="3"/>
        <v>REDOVNA DJELATNOST SVEUČILIŠTA U ZAGREBU (IZ EVIDENCIJSKIH PRIHODA)</v>
      </c>
      <c r="I23" s="45" t="str">
        <f t="shared" si="4"/>
        <v>0942</v>
      </c>
      <c r="J23" s="224">
        <v>35000</v>
      </c>
      <c r="K23" s="224">
        <v>35000</v>
      </c>
      <c r="L23" s="224">
        <v>35000</v>
      </c>
      <c r="M23" s="49"/>
      <c r="N23" s="246" t="str">
        <f>IF(C23="","",'OPĆI DIO'!$C$1)</f>
        <v>1923 SVEUČILIŠTE U ZAGREBU - AGRONOMSKI FAKULTET</v>
      </c>
      <c r="O23" s="40" t="str">
        <f t="shared" si="5"/>
        <v>322</v>
      </c>
      <c r="P23" s="40" t="str">
        <f t="shared" si="6"/>
        <v>32</v>
      </c>
      <c r="Q23" s="40" t="str">
        <f t="shared" si="7"/>
        <v>61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/>
      </c>
      <c r="B24" s="44" t="str">
        <f>IF(C24="","",VLOOKUP('OPĆI DIO'!$C$1,'OPĆI DIO'!$N$4:$W$137,9,FALSE))</f>
        <v/>
      </c>
      <c r="C24" s="50"/>
      <c r="D24" s="45" t="str">
        <f t="shared" si="1"/>
        <v/>
      </c>
      <c r="E24" s="50"/>
      <c r="F24" s="45" t="str">
        <f t="shared" si="2"/>
        <v/>
      </c>
      <c r="G24" s="328"/>
      <c r="H24" s="45" t="str">
        <f t="shared" si="3"/>
        <v/>
      </c>
      <c r="I24" s="45" t="str">
        <f t="shared" si="4"/>
        <v/>
      </c>
      <c r="J24" s="224"/>
      <c r="K24" s="224"/>
      <c r="L24" s="224"/>
      <c r="M24" s="49"/>
      <c r="N24" s="246" t="str">
        <f>IF(C24="","",'OPĆI DIO'!$C$1)</f>
        <v/>
      </c>
      <c r="O24" s="40" t="str">
        <f t="shared" si="5"/>
        <v/>
      </c>
      <c r="P24" s="40" t="str">
        <f t="shared" si="6"/>
        <v/>
      </c>
      <c r="Q24" s="40" t="str">
        <f t="shared" si="7"/>
        <v/>
      </c>
      <c r="R24" s="40" t="str">
        <f t="shared" si="8"/>
        <v/>
      </c>
      <c r="S24" s="40" t="str">
        <f t="shared" si="9"/>
        <v/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31</v>
      </c>
      <c r="D25" s="45" t="str">
        <f t="shared" si="1"/>
        <v>Vlastiti prihodi</v>
      </c>
      <c r="E25" s="50">
        <v>3111</v>
      </c>
      <c r="F25" s="45" t="str">
        <f t="shared" si="2"/>
        <v>Plaće za redovan rad</v>
      </c>
      <c r="G25" s="328" t="s">
        <v>144</v>
      </c>
      <c r="H25" s="45" t="str">
        <f t="shared" si="3"/>
        <v>REDOVNA DJELATNOST SVEUČILIŠTA U ZAGREBU (IZ EVIDENCIJSKIH PRIHODA)</v>
      </c>
      <c r="I25" s="45" t="str">
        <f t="shared" si="4"/>
        <v>0942</v>
      </c>
      <c r="J25" s="224">
        <v>360000</v>
      </c>
      <c r="K25" s="224">
        <v>300000</v>
      </c>
      <c r="L25" s="224">
        <v>300000</v>
      </c>
      <c r="M25" s="49"/>
      <c r="N25" s="246" t="str">
        <f>IF(C25="","",'OPĆI DIO'!$C$1)</f>
        <v>1923 SVEUČILIŠTE U ZAGREBU - AGRONOMSKI FAKULTET</v>
      </c>
      <c r="O25" s="40" t="str">
        <f t="shared" si="5"/>
        <v>311</v>
      </c>
      <c r="P25" s="40" t="str">
        <f t="shared" si="6"/>
        <v>31</v>
      </c>
      <c r="Q25" s="40" t="str">
        <f t="shared" si="7"/>
        <v>31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31</v>
      </c>
      <c r="D26" s="45" t="str">
        <f t="shared" si="1"/>
        <v>Vlastiti prihodi</v>
      </c>
      <c r="E26" s="50">
        <v>3121</v>
      </c>
      <c r="F26" s="45" t="str">
        <f t="shared" si="2"/>
        <v>Ostali rashodi za zaposlene</v>
      </c>
      <c r="G26" s="328" t="s">
        <v>144</v>
      </c>
      <c r="H26" s="45" t="str">
        <f t="shared" si="3"/>
        <v>REDOVNA DJELATNOST SVEUČILIŠTA U ZAGREBU (IZ EVIDENCIJSKIH PRIHODA)</v>
      </c>
      <c r="I26" s="45" t="str">
        <f t="shared" si="4"/>
        <v>0942</v>
      </c>
      <c r="J26" s="224">
        <v>105000</v>
      </c>
      <c r="K26" s="224">
        <v>105000</v>
      </c>
      <c r="L26" s="224">
        <v>110000</v>
      </c>
      <c r="M26" s="49"/>
      <c r="N26" s="246" t="str">
        <f>IF(C26="","",'OPĆI DIO'!$C$1)</f>
        <v>1923 SVEUČILIŠTE U ZAGREBU - AGRONOMSKI FAKULTET</v>
      </c>
      <c r="O26" s="40" t="str">
        <f t="shared" si="5"/>
        <v>312</v>
      </c>
      <c r="P26" s="40" t="str">
        <f t="shared" si="6"/>
        <v>31</v>
      </c>
      <c r="Q26" s="40" t="str">
        <f t="shared" si="7"/>
        <v>31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31</v>
      </c>
      <c r="D27" s="45" t="str">
        <f t="shared" si="1"/>
        <v>Vlastiti prihodi</v>
      </c>
      <c r="E27" s="50">
        <v>3132</v>
      </c>
      <c r="F27" s="45" t="str">
        <f t="shared" si="2"/>
        <v>Doprinosi za obvezno zdravstveno osiguranje</v>
      </c>
      <c r="G27" s="328" t="s">
        <v>144</v>
      </c>
      <c r="H27" s="45" t="str">
        <f t="shared" si="3"/>
        <v>REDOVNA DJELATNOST SVEUČILIŠTA U ZAGREBU (IZ EVIDENCIJSKIH PRIHODA)</v>
      </c>
      <c r="I27" s="45" t="str">
        <f t="shared" si="4"/>
        <v>0942</v>
      </c>
      <c r="J27" s="224">
        <v>63000</v>
      </c>
      <c r="K27" s="224">
        <v>63000</v>
      </c>
      <c r="L27" s="224">
        <v>65000</v>
      </c>
      <c r="M27" s="49"/>
      <c r="N27" s="246" t="str">
        <f>IF(C27="","",'OPĆI DIO'!$C$1)</f>
        <v>1923 SVEUČILIŠTE U ZAGREBU - AGRONOMSKI FAKULTET</v>
      </c>
      <c r="O27" s="40" t="str">
        <f t="shared" si="5"/>
        <v>313</v>
      </c>
      <c r="P27" s="40" t="str">
        <f t="shared" si="6"/>
        <v>31</v>
      </c>
      <c r="Q27" s="40" t="str">
        <f t="shared" si="7"/>
        <v>31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31</v>
      </c>
      <c r="D28" s="45" t="str">
        <f t="shared" si="1"/>
        <v>Vlastiti prihodi</v>
      </c>
      <c r="E28" s="50">
        <v>3211</v>
      </c>
      <c r="F28" s="45" t="str">
        <f t="shared" si="2"/>
        <v>Službena putovanja</v>
      </c>
      <c r="G28" s="328" t="s">
        <v>144</v>
      </c>
      <c r="H28" s="45" t="str">
        <f t="shared" si="3"/>
        <v>REDOVNA DJELATNOST SVEUČILIŠTA U ZAGREBU (IZ EVIDENCIJSKIH PRIHODA)</v>
      </c>
      <c r="I28" s="45" t="str">
        <f t="shared" si="4"/>
        <v>0942</v>
      </c>
      <c r="J28" s="224">
        <v>200000</v>
      </c>
      <c r="K28" s="224">
        <v>180000</v>
      </c>
      <c r="L28" s="224">
        <v>200000</v>
      </c>
      <c r="M28" s="49"/>
      <c r="N28" s="246" t="str">
        <f>IF(C28="","",'OPĆI DIO'!$C$1)</f>
        <v>1923 SVEUČILIŠTE U ZAGREBU - AGRONOMSKI FAKULTET</v>
      </c>
      <c r="O28" s="40" t="str">
        <f t="shared" si="5"/>
        <v>321</v>
      </c>
      <c r="P28" s="40" t="str">
        <f t="shared" si="6"/>
        <v>32</v>
      </c>
      <c r="Q28" s="40" t="str">
        <f t="shared" si="7"/>
        <v>31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31</v>
      </c>
      <c r="D29" s="45" t="str">
        <f t="shared" si="1"/>
        <v>Vlastiti prihodi</v>
      </c>
      <c r="E29" s="50">
        <v>3212</v>
      </c>
      <c r="F29" s="45" t="str">
        <f t="shared" si="2"/>
        <v>Naknade za prijevoz, za rad na terenu i odvojeni život</v>
      </c>
      <c r="G29" s="328" t="s">
        <v>144</v>
      </c>
      <c r="H29" s="45" t="str">
        <f t="shared" si="3"/>
        <v>REDOVNA DJELATNOST SVEUČILIŠTA U ZAGREBU (IZ EVIDENCIJSKIH PRIHODA)</v>
      </c>
      <c r="I29" s="45" t="str">
        <f t="shared" si="4"/>
        <v>0942</v>
      </c>
      <c r="J29" s="224">
        <v>4000</v>
      </c>
      <c r="K29" s="224">
        <v>4000</v>
      </c>
      <c r="L29" s="224">
        <v>5000</v>
      </c>
      <c r="M29" s="49"/>
      <c r="N29" s="246" t="str">
        <f>IF(C29="","",'OPĆI DIO'!$C$1)</f>
        <v>1923 SVEUČILIŠTE U ZAGREBU - AGRONOMSKI FAKULTET</v>
      </c>
      <c r="O29" s="40" t="str">
        <f t="shared" si="5"/>
        <v>321</v>
      </c>
      <c r="P29" s="40" t="str">
        <f t="shared" si="6"/>
        <v>32</v>
      </c>
      <c r="Q29" s="40" t="str">
        <f t="shared" si="7"/>
        <v>31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31</v>
      </c>
      <c r="D30" s="45" t="str">
        <f t="shared" si="1"/>
        <v>Vlastiti prihodi</v>
      </c>
      <c r="E30" s="50">
        <v>3213</v>
      </c>
      <c r="F30" s="45" t="str">
        <f t="shared" si="2"/>
        <v>Stručno usavršavanje zaposlenika</v>
      </c>
      <c r="G30" s="328" t="s">
        <v>144</v>
      </c>
      <c r="H30" s="45" t="str">
        <f t="shared" si="3"/>
        <v>REDOVNA DJELATNOST SVEUČILIŠTA U ZAGREBU (IZ EVIDENCIJSKIH PRIHODA)</v>
      </c>
      <c r="I30" s="45" t="str">
        <f t="shared" si="4"/>
        <v>0942</v>
      </c>
      <c r="J30" s="224">
        <v>38000</v>
      </c>
      <c r="K30" s="224">
        <v>38000</v>
      </c>
      <c r="L30" s="224">
        <v>40000</v>
      </c>
      <c r="M30" s="49"/>
      <c r="N30" s="246" t="str">
        <f>IF(C30="","",'OPĆI DIO'!$C$1)</f>
        <v>1923 SVEUČILIŠTE U ZAGREBU - AGRONOMSKI FAKULTET</v>
      </c>
      <c r="O30" s="40" t="str">
        <f t="shared" si="5"/>
        <v>321</v>
      </c>
      <c r="P30" s="40" t="str">
        <f t="shared" si="6"/>
        <v>32</v>
      </c>
      <c r="Q30" s="40" t="str">
        <f t="shared" si="7"/>
        <v>31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31</v>
      </c>
      <c r="D31" s="45" t="str">
        <f t="shared" si="1"/>
        <v>Vlastiti prihodi</v>
      </c>
      <c r="E31" s="50">
        <v>3214</v>
      </c>
      <c r="F31" s="45" t="str">
        <f t="shared" si="2"/>
        <v>Ostale naknade troškova zaposlenima</v>
      </c>
      <c r="G31" s="328" t="s">
        <v>144</v>
      </c>
      <c r="H31" s="45" t="str">
        <f t="shared" si="3"/>
        <v>REDOVNA DJELATNOST SVEUČILIŠTA U ZAGREBU (IZ EVIDENCIJSKIH PRIHODA)</v>
      </c>
      <c r="I31" s="45" t="str">
        <f t="shared" si="4"/>
        <v>0942</v>
      </c>
      <c r="J31" s="224">
        <v>4000</v>
      </c>
      <c r="K31" s="224">
        <v>4000</v>
      </c>
      <c r="L31" s="224">
        <v>5000</v>
      </c>
      <c r="M31" s="49"/>
      <c r="N31" s="246" t="str">
        <f>IF(C31="","",'OPĆI DIO'!$C$1)</f>
        <v>1923 SVEUČILIŠTE U ZAGREBU - AGRONOMSKI FAKULTET</v>
      </c>
      <c r="O31" s="40" t="str">
        <f t="shared" si="5"/>
        <v>321</v>
      </c>
      <c r="P31" s="40" t="str">
        <f t="shared" si="6"/>
        <v>32</v>
      </c>
      <c r="Q31" s="40" t="str">
        <f t="shared" si="7"/>
        <v>31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50">
        <v>3221</v>
      </c>
      <c r="F32" s="45" t="str">
        <f t="shared" si="2"/>
        <v>Uredski materijal i ostali materijalni rashodi</v>
      </c>
      <c r="G32" s="328" t="s">
        <v>144</v>
      </c>
      <c r="H32" s="45" t="str">
        <f t="shared" si="3"/>
        <v>REDOVNA DJELATNOST SVEUČILIŠTA U ZAGREBU (IZ EVIDENCIJSKIH PRIHODA)</v>
      </c>
      <c r="I32" s="45" t="str">
        <f t="shared" si="4"/>
        <v>0942</v>
      </c>
      <c r="J32" s="224">
        <v>150000</v>
      </c>
      <c r="K32" s="224">
        <v>150000</v>
      </c>
      <c r="L32" s="224">
        <v>150000</v>
      </c>
      <c r="M32" s="49"/>
      <c r="N32" s="246" t="str">
        <f>IF(C32="","",'OPĆI DIO'!$C$1)</f>
        <v>1923 SVEUČILIŠTE U ZAGREBU - AGRONOMSKI FAKULTET</v>
      </c>
      <c r="O32" s="40" t="str">
        <f t="shared" si="5"/>
        <v>322</v>
      </c>
      <c r="P32" s="40" t="str">
        <f t="shared" si="6"/>
        <v>32</v>
      </c>
      <c r="Q32" s="40" t="str">
        <f t="shared" si="7"/>
        <v>31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50">
        <v>3223</v>
      </c>
      <c r="F33" s="45" t="str">
        <f t="shared" si="2"/>
        <v>Energija</v>
      </c>
      <c r="G33" s="328" t="s">
        <v>144</v>
      </c>
      <c r="H33" s="45" t="str">
        <f t="shared" si="3"/>
        <v>REDOVNA DJELATNOST SVEUČILIŠTA U ZAGREBU (IZ EVIDENCIJSKIH PRIHODA)</v>
      </c>
      <c r="I33" s="45" t="str">
        <f t="shared" si="4"/>
        <v>0942</v>
      </c>
      <c r="J33" s="224">
        <v>150000</v>
      </c>
      <c r="K33" s="224">
        <v>150000</v>
      </c>
      <c r="L33" s="224">
        <v>150000</v>
      </c>
      <c r="M33" s="49"/>
      <c r="N33" s="246" t="str">
        <f>IF(C33="","",'OPĆI DIO'!$C$1)</f>
        <v>1923 SVEUČILIŠTE U ZAGREBU - AGRONOMSKI FAKULTET</v>
      </c>
      <c r="O33" s="40" t="str">
        <f t="shared" si="5"/>
        <v>322</v>
      </c>
      <c r="P33" s="40" t="str">
        <f t="shared" si="6"/>
        <v>32</v>
      </c>
      <c r="Q33" s="40" t="str">
        <f t="shared" si="7"/>
        <v>31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3224</v>
      </c>
      <c r="F34" s="45" t="str">
        <f t="shared" si="2"/>
        <v>Materijal i dijelovi za tekuće i investicijsko održavanje</v>
      </c>
      <c r="G34" s="328" t="s">
        <v>144</v>
      </c>
      <c r="H34" s="45" t="str">
        <f t="shared" si="3"/>
        <v>REDOVNA DJELATNOST SVEUČILIŠTA U ZAGREBU (IZ EVIDENCIJSKIH PRIHODA)</v>
      </c>
      <c r="I34" s="45" t="str">
        <f t="shared" si="4"/>
        <v>0942</v>
      </c>
      <c r="J34" s="224">
        <v>18000</v>
      </c>
      <c r="K34" s="224">
        <v>18000</v>
      </c>
      <c r="L34" s="224">
        <v>20000</v>
      </c>
      <c r="M34" s="49"/>
      <c r="N34" s="246" t="str">
        <f>IF(C34="","",'OPĆI DIO'!$C$1)</f>
        <v>1923 SVEUČILIŠTE U ZAGREBU - AGRONOMSKI FAKULTET</v>
      </c>
      <c r="O34" s="40" t="str">
        <f t="shared" si="5"/>
        <v>322</v>
      </c>
      <c r="P34" s="40" t="str">
        <f t="shared" si="6"/>
        <v>32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3227</v>
      </c>
      <c r="F35" s="45" t="str">
        <f t="shared" si="2"/>
        <v>Službena, radna i zaštitna odjeća i obuća</v>
      </c>
      <c r="G35" s="328" t="s">
        <v>144</v>
      </c>
      <c r="H35" s="45" t="str">
        <f t="shared" si="3"/>
        <v>REDOVNA DJELATNOST SVEUČILIŠTA U ZAGREBU (IZ EVIDENCIJSKIH PRIHODA)</v>
      </c>
      <c r="I35" s="45" t="str">
        <f t="shared" si="4"/>
        <v>0942</v>
      </c>
      <c r="J35" s="224">
        <v>10000</v>
      </c>
      <c r="K35" s="224">
        <v>10000</v>
      </c>
      <c r="L35" s="224">
        <v>10000</v>
      </c>
      <c r="M35" s="49"/>
      <c r="N35" s="246" t="str">
        <f>IF(C35="","",'OPĆI DIO'!$C$1)</f>
        <v>1923 SVEUČILIŠTE U ZAGREBU - AGRONOMSKI FAKULTET</v>
      </c>
      <c r="O35" s="40" t="str">
        <f t="shared" si="5"/>
        <v>322</v>
      </c>
      <c r="P35" s="40" t="str">
        <f t="shared" si="6"/>
        <v>32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3231</v>
      </c>
      <c r="F36" s="45" t="str">
        <f t="shared" si="2"/>
        <v>Usluge telefona, pošte i prijevoza</v>
      </c>
      <c r="G36" s="328" t="s">
        <v>144</v>
      </c>
      <c r="H36" s="45" t="str">
        <f t="shared" si="3"/>
        <v>REDOVNA DJELATNOST SVEUČILIŠTA U ZAGREBU (IZ EVIDENCIJSKIH PRIHODA)</v>
      </c>
      <c r="I36" s="45" t="str">
        <f t="shared" si="4"/>
        <v>0942</v>
      </c>
      <c r="J36" s="224">
        <v>108000</v>
      </c>
      <c r="K36" s="224">
        <v>108000</v>
      </c>
      <c r="L36" s="224">
        <v>110000</v>
      </c>
      <c r="M36" s="49"/>
      <c r="N36" s="246" t="str">
        <f>IF(C36="","",'OPĆI DIO'!$C$1)</f>
        <v>1923 SVEUČILIŠTE U ZAGREBU - AGRONOMSKI FAKULTET</v>
      </c>
      <c r="O36" s="40" t="str">
        <f t="shared" si="5"/>
        <v>323</v>
      </c>
      <c r="P36" s="40" t="str">
        <f t="shared" si="6"/>
        <v>32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3232</v>
      </c>
      <c r="F37" s="45" t="str">
        <f t="shared" si="2"/>
        <v>Usluge tekućeg i investicijskog održavanja</v>
      </c>
      <c r="G37" s="328" t="s">
        <v>144</v>
      </c>
      <c r="H37" s="45" t="str">
        <f t="shared" si="3"/>
        <v>REDOVNA DJELATNOST SVEUČILIŠTA U ZAGREBU (IZ EVIDENCIJSKIH PRIHODA)</v>
      </c>
      <c r="I37" s="45" t="str">
        <f t="shared" si="4"/>
        <v>0942</v>
      </c>
      <c r="J37" s="224">
        <v>100000</v>
      </c>
      <c r="K37" s="224">
        <v>100000</v>
      </c>
      <c r="L37" s="224">
        <v>100000</v>
      </c>
      <c r="M37" s="49"/>
      <c r="N37" s="246" t="str">
        <f>IF(C37="","",'OPĆI DIO'!$C$1)</f>
        <v>1923 SVEUČILIŠTE U ZAGREBU - AGRONOMSKI FAKULTET</v>
      </c>
      <c r="O37" s="40" t="str">
        <f t="shared" si="5"/>
        <v>323</v>
      </c>
      <c r="P37" s="40" t="str">
        <f t="shared" si="6"/>
        <v>32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3233</v>
      </c>
      <c r="F38" s="45" t="str">
        <f t="shared" si="2"/>
        <v>Usluge promidžbe i informiranja</v>
      </c>
      <c r="G38" s="328" t="s">
        <v>144</v>
      </c>
      <c r="H38" s="45" t="str">
        <f t="shared" si="3"/>
        <v>REDOVNA DJELATNOST SVEUČILIŠTA U ZAGREBU (IZ EVIDENCIJSKIH PRIHODA)</v>
      </c>
      <c r="I38" s="45" t="str">
        <f t="shared" si="4"/>
        <v>0942</v>
      </c>
      <c r="J38" s="224">
        <v>16000</v>
      </c>
      <c r="K38" s="224">
        <v>15000</v>
      </c>
      <c r="L38" s="224">
        <v>15000</v>
      </c>
      <c r="M38" s="49"/>
      <c r="N38" s="246" t="str">
        <f>IF(C38="","",'OPĆI DIO'!$C$1)</f>
        <v>1923 SVEUČILIŠTE U ZAGREBU - AGRONOMSKI FAKULTET</v>
      </c>
      <c r="O38" s="40" t="str">
        <f t="shared" si="5"/>
        <v>323</v>
      </c>
      <c r="P38" s="40" t="str">
        <f t="shared" si="6"/>
        <v>32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31</v>
      </c>
      <c r="D39" s="45" t="str">
        <f t="shared" si="1"/>
        <v>Vlastiti prihodi</v>
      </c>
      <c r="E39" s="50">
        <v>3234</v>
      </c>
      <c r="F39" s="45" t="str">
        <f t="shared" si="2"/>
        <v>Komunalne usluge</v>
      </c>
      <c r="G39" s="328" t="s">
        <v>144</v>
      </c>
      <c r="H39" s="45" t="str">
        <f t="shared" si="3"/>
        <v>REDOVNA DJELATNOST SVEUČILIŠTA U ZAGREBU (IZ EVIDENCIJSKIH PRIHODA)</v>
      </c>
      <c r="I39" s="45" t="str">
        <f t="shared" si="4"/>
        <v>0942</v>
      </c>
      <c r="J39" s="224">
        <v>47000</v>
      </c>
      <c r="K39" s="224">
        <v>47000</v>
      </c>
      <c r="L39" s="224">
        <v>50000</v>
      </c>
      <c r="M39" s="49"/>
      <c r="N39" s="246" t="str">
        <f>IF(C39="","",'OPĆI DIO'!$C$1)</f>
        <v>1923 SVEUČILIŠTE U ZAGREBU - AGRONOMSKI FAKULTET</v>
      </c>
      <c r="O39" s="40" t="str">
        <f t="shared" si="5"/>
        <v>323</v>
      </c>
      <c r="P39" s="40" t="str">
        <f t="shared" si="6"/>
        <v>32</v>
      </c>
      <c r="Q39" s="40" t="str">
        <f t="shared" si="7"/>
        <v>31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3235</v>
      </c>
      <c r="F40" s="45" t="str">
        <f t="shared" si="2"/>
        <v>Zakupnine i najamnine</v>
      </c>
      <c r="G40" s="328" t="s">
        <v>144</v>
      </c>
      <c r="H40" s="45" t="str">
        <f t="shared" si="3"/>
        <v>REDOVNA DJELATNOST SVEUČILIŠTA U ZAGREBU (IZ EVIDENCIJSKIH PRIHODA)</v>
      </c>
      <c r="I40" s="45" t="str">
        <f t="shared" si="4"/>
        <v>0942</v>
      </c>
      <c r="J40" s="224">
        <v>25000</v>
      </c>
      <c r="K40" s="224">
        <v>25000</v>
      </c>
      <c r="L40" s="224">
        <v>27000</v>
      </c>
      <c r="M40" s="49"/>
      <c r="N40" s="246" t="str">
        <f>IF(C40="","",'OPĆI DIO'!$C$1)</f>
        <v>1923 SVEUČILIŠTE U ZAGREBU - AGRONOMSKI FAKULTET</v>
      </c>
      <c r="O40" s="40" t="str">
        <f t="shared" si="5"/>
        <v>323</v>
      </c>
      <c r="P40" s="40" t="str">
        <f t="shared" si="6"/>
        <v>32</v>
      </c>
      <c r="Q40" s="40" t="str">
        <f t="shared" si="7"/>
        <v>31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3236</v>
      </c>
      <c r="F41" s="45" t="str">
        <f t="shared" si="2"/>
        <v>Zdravstvene i veterinarske usluge</v>
      </c>
      <c r="G41" s="328" t="s">
        <v>144</v>
      </c>
      <c r="H41" s="45" t="str">
        <f t="shared" si="3"/>
        <v>REDOVNA DJELATNOST SVEUČILIŠTA U ZAGREBU (IZ EVIDENCIJSKIH PRIHODA)</v>
      </c>
      <c r="I41" s="45" t="str">
        <f t="shared" si="4"/>
        <v>0942</v>
      </c>
      <c r="J41" s="224">
        <v>70000</v>
      </c>
      <c r="K41" s="224">
        <v>70000</v>
      </c>
      <c r="L41" s="224">
        <v>65000</v>
      </c>
      <c r="M41" s="49"/>
      <c r="N41" s="246" t="str">
        <f>IF(C41="","",'OPĆI DIO'!$C$1)</f>
        <v>1923 SVEUČILIŠTE U ZAGREBU - AGRONOMSKI FAKULTET</v>
      </c>
      <c r="O41" s="40" t="str">
        <f t="shared" si="5"/>
        <v>323</v>
      </c>
      <c r="P41" s="40" t="str">
        <f t="shared" si="6"/>
        <v>32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3237</v>
      </c>
      <c r="F42" s="45" t="str">
        <f t="shared" si="2"/>
        <v>Intelektualne i osobne usluge</v>
      </c>
      <c r="G42" s="328" t="s">
        <v>144</v>
      </c>
      <c r="H42" s="45" t="str">
        <f t="shared" si="3"/>
        <v>REDOVNA DJELATNOST SVEUČILIŠTA U ZAGREBU (IZ EVIDENCIJSKIH PRIHODA)</v>
      </c>
      <c r="I42" s="45" t="str">
        <f t="shared" si="4"/>
        <v>0942</v>
      </c>
      <c r="J42" s="224">
        <v>400000</v>
      </c>
      <c r="K42" s="224">
        <v>350000</v>
      </c>
      <c r="L42" s="224">
        <v>300000</v>
      </c>
      <c r="M42" s="49"/>
      <c r="N42" s="246" t="str">
        <f>IF(C42="","",'OPĆI DIO'!$C$1)</f>
        <v>1923 SVEUČILIŠTE U ZAGREBU - AGRONOMSKI FAKULTET</v>
      </c>
      <c r="O42" s="40" t="str">
        <f t="shared" si="5"/>
        <v>323</v>
      </c>
      <c r="P42" s="40" t="str">
        <f t="shared" si="6"/>
        <v>32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3238</v>
      </c>
      <c r="F43" s="45" t="str">
        <f t="shared" si="2"/>
        <v>Računalne usluge</v>
      </c>
      <c r="G43" s="328" t="s">
        <v>144</v>
      </c>
      <c r="H43" s="45" t="str">
        <f t="shared" si="3"/>
        <v>REDOVNA DJELATNOST SVEUČILIŠTA U ZAGREBU (IZ EVIDENCIJSKIH PRIHODA)</v>
      </c>
      <c r="I43" s="45" t="str">
        <f t="shared" si="4"/>
        <v>0942</v>
      </c>
      <c r="J43" s="224">
        <v>60000</v>
      </c>
      <c r="K43" s="224">
        <v>60000</v>
      </c>
      <c r="L43" s="224">
        <v>60000</v>
      </c>
      <c r="M43" s="49"/>
      <c r="N43" s="246" t="str">
        <f>IF(C43="","",'OPĆI DIO'!$C$1)</f>
        <v>1923 SVEUČILIŠTE U ZAGREBU - AGRONOMSKI FAKULTET</v>
      </c>
      <c r="O43" s="40" t="str">
        <f t="shared" si="5"/>
        <v>323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3239</v>
      </c>
      <c r="F44" s="45" t="str">
        <f t="shared" si="2"/>
        <v>Ostale usluge</v>
      </c>
      <c r="G44" s="328" t="s">
        <v>144</v>
      </c>
      <c r="H44" s="45" t="str">
        <f t="shared" si="3"/>
        <v>REDOVNA DJELATNOST SVEUČILIŠTA U ZAGREBU (IZ EVIDENCIJSKIH PRIHODA)</v>
      </c>
      <c r="I44" s="45" t="str">
        <f t="shared" si="4"/>
        <v>0942</v>
      </c>
      <c r="J44" s="224">
        <v>360000</v>
      </c>
      <c r="K44" s="224">
        <v>300000</v>
      </c>
      <c r="L44" s="224">
        <v>300000</v>
      </c>
      <c r="M44" s="49"/>
      <c r="N44" s="246" t="str">
        <f>IF(C44="","",'OPĆI DIO'!$C$1)</f>
        <v>1923 SVEUČILIŠTE U ZAGREBU - AGRONOMSKI FAKULTET</v>
      </c>
      <c r="O44" s="40" t="str">
        <f t="shared" si="5"/>
        <v>323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3292</v>
      </c>
      <c r="F45" s="45" t="str">
        <f t="shared" si="2"/>
        <v>Premije osiguranja</v>
      </c>
      <c r="G45" s="328" t="s">
        <v>144</v>
      </c>
      <c r="H45" s="45" t="str">
        <f t="shared" si="3"/>
        <v>REDOVNA DJELATNOST SVEUČILIŠTA U ZAGREBU (IZ EVIDENCIJSKIH PRIHODA)</v>
      </c>
      <c r="I45" s="45" t="str">
        <f t="shared" si="4"/>
        <v>0942</v>
      </c>
      <c r="J45" s="224">
        <v>70000</v>
      </c>
      <c r="K45" s="224">
        <v>70000</v>
      </c>
      <c r="L45" s="224">
        <v>70000</v>
      </c>
      <c r="M45" s="49"/>
      <c r="N45" s="246" t="str">
        <f>IF(C45="","",'OPĆI DIO'!$C$1)</f>
        <v>1923 SVEUČILIŠTE U ZAGREBU - AGRONOMSKI FAKULTET</v>
      </c>
      <c r="O45" s="40" t="str">
        <f t="shared" si="5"/>
        <v>329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3293</v>
      </c>
      <c r="F46" s="45" t="str">
        <f t="shared" si="2"/>
        <v>Reprezentacija</v>
      </c>
      <c r="G46" s="328" t="s">
        <v>144</v>
      </c>
      <c r="H46" s="45" t="str">
        <f t="shared" si="3"/>
        <v>REDOVNA DJELATNOST SVEUČILIŠTA U ZAGREBU (IZ EVIDENCIJSKIH PRIHODA)</v>
      </c>
      <c r="I46" s="45" t="str">
        <f t="shared" si="4"/>
        <v>0942</v>
      </c>
      <c r="J46" s="224">
        <v>50000</v>
      </c>
      <c r="K46" s="224">
        <v>50000</v>
      </c>
      <c r="L46" s="224">
        <v>50000</v>
      </c>
      <c r="M46" s="49"/>
      <c r="N46" s="246" t="str">
        <f>IF(C46="","",'OPĆI DIO'!$C$1)</f>
        <v>1923 SVEUČILIŠTE U ZAGREBU - AGRONOMSKI FAKULTET</v>
      </c>
      <c r="O46" s="40" t="str">
        <f t="shared" si="5"/>
        <v>329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3294</v>
      </c>
      <c r="F47" s="45" t="str">
        <f t="shared" si="2"/>
        <v>Članarine i norme</v>
      </c>
      <c r="G47" s="328" t="s">
        <v>144</v>
      </c>
      <c r="H47" s="45" t="str">
        <f t="shared" si="3"/>
        <v>REDOVNA DJELATNOST SVEUČILIŠTA U ZAGREBU (IZ EVIDENCIJSKIH PRIHODA)</v>
      </c>
      <c r="I47" s="45" t="str">
        <f t="shared" si="4"/>
        <v>0942</v>
      </c>
      <c r="J47" s="224">
        <v>7000</v>
      </c>
      <c r="K47" s="224">
        <v>7000</v>
      </c>
      <c r="L47" s="224">
        <v>7000</v>
      </c>
      <c r="M47" s="49"/>
      <c r="N47" s="246" t="str">
        <f>IF(C47="","",'OPĆI DIO'!$C$1)</f>
        <v>1923 SVEUČILIŠTE U ZAGREBU - AGRONOMSKI FAKULTET</v>
      </c>
      <c r="O47" s="40" t="str">
        <f t="shared" si="5"/>
        <v>329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3296</v>
      </c>
      <c r="F48" s="45" t="str">
        <f t="shared" si="2"/>
        <v>Troškovi sudskih postupaka</v>
      </c>
      <c r="G48" s="328" t="s">
        <v>144</v>
      </c>
      <c r="H48" s="45" t="str">
        <f t="shared" si="3"/>
        <v>REDOVNA DJELATNOST SVEUČILIŠTA U ZAGREBU (IZ EVIDENCIJSKIH PRIHODA)</v>
      </c>
      <c r="I48" s="45" t="str">
        <f t="shared" si="4"/>
        <v>0942</v>
      </c>
      <c r="J48" s="224">
        <v>40000</v>
      </c>
      <c r="K48" s="224">
        <v>40000</v>
      </c>
      <c r="L48" s="224">
        <v>40000</v>
      </c>
      <c r="M48" s="49"/>
      <c r="N48" s="246" t="str">
        <f>IF(C48="","",'OPĆI DIO'!$C$1)</f>
        <v>1923 SVEUČILIŠTE U ZAGREBU - AGRONOMSKI FAKULTET</v>
      </c>
      <c r="O48" s="40" t="str">
        <f t="shared" si="5"/>
        <v>329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3431</v>
      </c>
      <c r="F49" s="45" t="str">
        <f t="shared" si="2"/>
        <v>Bankarske usluge i usluge platnog prometa</v>
      </c>
      <c r="G49" s="328" t="s">
        <v>144</v>
      </c>
      <c r="H49" s="45" t="str">
        <f t="shared" si="3"/>
        <v>REDOVNA DJELATNOST SVEUČILIŠTA U ZAGREBU (IZ EVIDENCIJSKIH PRIHODA)</v>
      </c>
      <c r="I49" s="45" t="str">
        <f t="shared" si="4"/>
        <v>0942</v>
      </c>
      <c r="J49" s="224">
        <v>12000</v>
      </c>
      <c r="K49" s="224">
        <v>12000</v>
      </c>
      <c r="L49" s="224">
        <v>13000</v>
      </c>
      <c r="M49" s="49"/>
      <c r="N49" s="246" t="str">
        <f>IF(C49="","",'OPĆI DIO'!$C$1)</f>
        <v>1923 SVEUČILIŠTE U ZAGREBU - AGRONOMSKI FAKULTET</v>
      </c>
      <c r="O49" s="40" t="str">
        <f t="shared" si="5"/>
        <v>343</v>
      </c>
      <c r="P49" s="40" t="str">
        <f t="shared" si="6"/>
        <v>34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4123</v>
      </c>
      <c r="F50" s="45" t="str">
        <f t="shared" si="2"/>
        <v>Licence</v>
      </c>
      <c r="G50" s="328" t="s">
        <v>144</v>
      </c>
      <c r="H50" s="45" t="str">
        <f t="shared" si="3"/>
        <v>REDOVNA DJELATNOST SVEUČILIŠTA U ZAGREBU (IZ EVIDENCIJSKIH PRIHODA)</v>
      </c>
      <c r="I50" s="45" t="str">
        <f t="shared" si="4"/>
        <v>0942</v>
      </c>
      <c r="J50" s="224">
        <v>5000</v>
      </c>
      <c r="K50" s="224">
        <v>5000</v>
      </c>
      <c r="L50" s="224">
        <v>6000</v>
      </c>
      <c r="M50" s="49"/>
      <c r="N50" s="246" t="str">
        <f>IF(C50="","",'OPĆI DIO'!$C$1)</f>
        <v>1923 SVEUČILIŠTE U ZAGREBU - AGRONOMSKI FAKULTET</v>
      </c>
      <c r="O50" s="40" t="str">
        <f t="shared" si="5"/>
        <v>412</v>
      </c>
      <c r="P50" s="40" t="str">
        <f t="shared" si="6"/>
        <v>41</v>
      </c>
      <c r="Q50" s="40" t="str">
        <f t="shared" si="7"/>
        <v>31</v>
      </c>
      <c r="R50" s="40" t="str">
        <f t="shared" si="8"/>
        <v>94</v>
      </c>
      <c r="S50" s="40" t="str">
        <f t="shared" si="9"/>
        <v>4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4221</v>
      </c>
      <c r="F51" s="45" t="str">
        <f t="shared" si="2"/>
        <v>Uredska oprema i namještaj</v>
      </c>
      <c r="G51" s="328" t="s">
        <v>144</v>
      </c>
      <c r="H51" s="45" t="str">
        <f t="shared" si="3"/>
        <v>REDOVNA DJELATNOST SVEUČILIŠTA U ZAGREBU (IZ EVIDENCIJSKIH PRIHODA)</v>
      </c>
      <c r="I51" s="45" t="str">
        <f t="shared" si="4"/>
        <v>0942</v>
      </c>
      <c r="J51" s="224">
        <v>70000</v>
      </c>
      <c r="K51" s="224">
        <v>70000</v>
      </c>
      <c r="L51" s="224">
        <v>75000</v>
      </c>
      <c r="M51" s="49"/>
      <c r="N51" s="246" t="str">
        <f>IF(C51="","",'OPĆI DIO'!$C$1)</f>
        <v>1923 SVEUČILIŠTE U ZAGREBU - AGRONOMSKI FAKULTET</v>
      </c>
      <c r="O51" s="40" t="str">
        <f t="shared" si="5"/>
        <v>422</v>
      </c>
      <c r="P51" s="40" t="str">
        <f t="shared" si="6"/>
        <v>42</v>
      </c>
      <c r="Q51" s="40" t="str">
        <f t="shared" si="7"/>
        <v>31</v>
      </c>
      <c r="R51" s="40" t="str">
        <f t="shared" si="8"/>
        <v>94</v>
      </c>
      <c r="S51" s="40" t="str">
        <f t="shared" si="9"/>
        <v>4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4222</v>
      </c>
      <c r="F52" s="45" t="str">
        <f t="shared" si="2"/>
        <v>Komunikacijska oprema</v>
      </c>
      <c r="G52" s="328" t="s">
        <v>144</v>
      </c>
      <c r="H52" s="45" t="str">
        <f t="shared" si="3"/>
        <v>REDOVNA DJELATNOST SVEUČILIŠTA U ZAGREBU (IZ EVIDENCIJSKIH PRIHODA)</v>
      </c>
      <c r="I52" s="45" t="str">
        <f t="shared" si="4"/>
        <v>0942</v>
      </c>
      <c r="J52" s="224">
        <v>10000</v>
      </c>
      <c r="K52" s="224">
        <v>10000</v>
      </c>
      <c r="L52" s="224">
        <v>12000</v>
      </c>
      <c r="M52" s="49"/>
      <c r="N52" s="246" t="str">
        <f>IF(C52="","",'OPĆI DIO'!$C$1)</f>
        <v>1923 SVEUČILIŠTE U ZAGREBU - AGRONOMSKI FAKULTET</v>
      </c>
      <c r="O52" s="40" t="str">
        <f t="shared" si="5"/>
        <v>422</v>
      </c>
      <c r="P52" s="40" t="str">
        <f t="shared" si="6"/>
        <v>42</v>
      </c>
      <c r="Q52" s="40" t="str">
        <f t="shared" si="7"/>
        <v>31</v>
      </c>
      <c r="R52" s="40" t="str">
        <f t="shared" si="8"/>
        <v>94</v>
      </c>
      <c r="S52" s="40" t="str">
        <f t="shared" si="9"/>
        <v>4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4223</v>
      </c>
      <c r="F53" s="45" t="str">
        <f t="shared" si="2"/>
        <v>Oprema za održavanje i zaštitu</v>
      </c>
      <c r="G53" s="328" t="s">
        <v>144</v>
      </c>
      <c r="H53" s="45" t="str">
        <f t="shared" si="3"/>
        <v>REDOVNA DJELATNOST SVEUČILIŠTA U ZAGREBU (IZ EVIDENCIJSKIH PRIHODA)</v>
      </c>
      <c r="I53" s="45" t="str">
        <f t="shared" si="4"/>
        <v>0942</v>
      </c>
      <c r="J53" s="224">
        <v>2000</v>
      </c>
      <c r="K53" s="224">
        <v>2000</v>
      </c>
      <c r="L53" s="224">
        <v>2000</v>
      </c>
      <c r="M53" s="49"/>
      <c r="N53" s="246" t="str">
        <f>IF(C53="","",'OPĆI DIO'!$C$1)</f>
        <v>1923 SVEUČILIŠTE U ZAGREBU - AGRONOMSKI FAKULTET</v>
      </c>
      <c r="O53" s="40" t="str">
        <f t="shared" si="5"/>
        <v>422</v>
      </c>
      <c r="P53" s="40" t="str">
        <f t="shared" si="6"/>
        <v>42</v>
      </c>
      <c r="Q53" s="40" t="str">
        <f t="shared" si="7"/>
        <v>31</v>
      </c>
      <c r="R53" s="40" t="str">
        <f t="shared" si="8"/>
        <v>94</v>
      </c>
      <c r="S53" s="40" t="str">
        <f t="shared" si="9"/>
        <v>4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4224</v>
      </c>
      <c r="F54" s="45" t="str">
        <f t="shared" si="2"/>
        <v>Medicinska i laboratorijska oprema</v>
      </c>
      <c r="G54" s="328" t="s">
        <v>144</v>
      </c>
      <c r="H54" s="45" t="str">
        <f t="shared" si="3"/>
        <v>REDOVNA DJELATNOST SVEUČILIŠTA U ZAGREBU (IZ EVIDENCIJSKIH PRIHODA)</v>
      </c>
      <c r="I54" s="45" t="str">
        <f t="shared" si="4"/>
        <v>0942</v>
      </c>
      <c r="J54" s="224">
        <v>120000</v>
      </c>
      <c r="K54" s="224">
        <v>120000</v>
      </c>
      <c r="L54" s="224">
        <v>120000</v>
      </c>
      <c r="M54" s="49"/>
      <c r="N54" s="246" t="str">
        <f>IF(C54="","",'OPĆI DIO'!$C$1)</f>
        <v>1923 SVEUČILIŠTE U ZAGREBU - AGRONOMSKI FAKULTET</v>
      </c>
      <c r="O54" s="40" t="str">
        <f t="shared" si="5"/>
        <v>422</v>
      </c>
      <c r="P54" s="40" t="str">
        <f t="shared" si="6"/>
        <v>42</v>
      </c>
      <c r="Q54" s="40" t="str">
        <f t="shared" si="7"/>
        <v>31</v>
      </c>
      <c r="R54" s="40" t="str">
        <f t="shared" si="8"/>
        <v>94</v>
      </c>
      <c r="S54" s="40" t="str">
        <f t="shared" si="9"/>
        <v>4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4225</v>
      </c>
      <c r="F55" s="45" t="str">
        <f t="shared" si="2"/>
        <v>Instrumenti, uređaji i strojevi</v>
      </c>
      <c r="G55" s="328" t="s">
        <v>144</v>
      </c>
      <c r="H55" s="45" t="str">
        <f t="shared" si="3"/>
        <v>REDOVNA DJELATNOST SVEUČILIŠTA U ZAGREBU (IZ EVIDENCIJSKIH PRIHODA)</v>
      </c>
      <c r="I55" s="45" t="str">
        <f t="shared" si="4"/>
        <v>0942</v>
      </c>
      <c r="J55" s="224">
        <v>34000</v>
      </c>
      <c r="K55" s="224">
        <v>34000</v>
      </c>
      <c r="L55" s="224">
        <v>34000</v>
      </c>
      <c r="M55" s="49"/>
      <c r="N55" s="246" t="str">
        <f>IF(C55="","",'OPĆI DIO'!$C$1)</f>
        <v>1923 SVEUČILIŠTE U ZAGREBU - AGRONOMSKI FAKULTET</v>
      </c>
      <c r="O55" s="40" t="str">
        <f t="shared" si="5"/>
        <v>422</v>
      </c>
      <c r="P55" s="40" t="str">
        <f t="shared" si="6"/>
        <v>42</v>
      </c>
      <c r="Q55" s="40" t="str">
        <f t="shared" si="7"/>
        <v>31</v>
      </c>
      <c r="R55" s="40" t="str">
        <f t="shared" si="8"/>
        <v>94</v>
      </c>
      <c r="S55" s="40" t="str">
        <f t="shared" si="9"/>
        <v>4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4227</v>
      </c>
      <c r="F56" s="45" t="str">
        <f t="shared" si="2"/>
        <v>Uređaji, strojevi i oprema za ostale namjene</v>
      </c>
      <c r="G56" s="328" t="s">
        <v>144</v>
      </c>
      <c r="H56" s="45" t="str">
        <f t="shared" si="3"/>
        <v>REDOVNA DJELATNOST SVEUČILIŠTA U ZAGREBU (IZ EVIDENCIJSKIH PRIHODA)</v>
      </c>
      <c r="I56" s="45" t="str">
        <f t="shared" si="4"/>
        <v>0942</v>
      </c>
      <c r="J56" s="224">
        <v>270000</v>
      </c>
      <c r="K56" s="224">
        <v>270000</v>
      </c>
      <c r="L56" s="224">
        <v>270000</v>
      </c>
      <c r="M56" s="49"/>
      <c r="N56" s="246" t="str">
        <f>IF(C56="","",'OPĆI DIO'!$C$1)</f>
        <v>1923 SVEUČILIŠTE U ZAGREBU - AGRONOMSKI FAKULTET</v>
      </c>
      <c r="O56" s="40" t="str">
        <f t="shared" si="5"/>
        <v>422</v>
      </c>
      <c r="P56" s="40" t="str">
        <f t="shared" si="6"/>
        <v>42</v>
      </c>
      <c r="Q56" s="40" t="str">
        <f t="shared" si="7"/>
        <v>31</v>
      </c>
      <c r="R56" s="40" t="str">
        <f t="shared" si="8"/>
        <v>94</v>
      </c>
      <c r="S56" s="40" t="str">
        <f t="shared" si="9"/>
        <v>4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4241</v>
      </c>
      <c r="F57" s="45" t="str">
        <f t="shared" si="2"/>
        <v>Knjige</v>
      </c>
      <c r="G57" s="328" t="s">
        <v>144</v>
      </c>
      <c r="H57" s="45" t="str">
        <f t="shared" si="3"/>
        <v>REDOVNA DJELATNOST SVEUČILIŠTA U ZAGREBU (IZ EVIDENCIJSKIH PRIHODA)</v>
      </c>
      <c r="I57" s="45" t="str">
        <f t="shared" si="4"/>
        <v>0942</v>
      </c>
      <c r="J57" s="224">
        <v>3000</v>
      </c>
      <c r="K57" s="224">
        <v>3000</v>
      </c>
      <c r="L57" s="224">
        <v>3000</v>
      </c>
      <c r="M57" s="49"/>
      <c r="N57" s="246" t="str">
        <f>IF(C57="","",'OPĆI DIO'!$C$1)</f>
        <v>1923 SVEUČILIŠTE U ZAGREBU - AGRONOMSKI FAKULTET</v>
      </c>
      <c r="O57" s="40" t="str">
        <f t="shared" si="5"/>
        <v>424</v>
      </c>
      <c r="P57" s="40" t="str">
        <f t="shared" si="6"/>
        <v>42</v>
      </c>
      <c r="Q57" s="40" t="str">
        <f t="shared" si="7"/>
        <v>31</v>
      </c>
      <c r="R57" s="40" t="str">
        <f t="shared" si="8"/>
        <v>94</v>
      </c>
      <c r="S57" s="40" t="str">
        <f t="shared" si="9"/>
        <v>4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/>
      </c>
      <c r="B58" s="44" t="str">
        <f>IF(C58="","",VLOOKUP('OPĆI DIO'!$C$1,'OPĆI DIO'!$N$4:$W$137,9,FALSE))</f>
        <v/>
      </c>
      <c r="C58" s="50"/>
      <c r="D58" s="45" t="str">
        <f t="shared" si="1"/>
        <v/>
      </c>
      <c r="E58" s="50"/>
      <c r="F58" s="45" t="str">
        <f t="shared" si="2"/>
        <v/>
      </c>
      <c r="G58" s="329"/>
      <c r="H58" s="45" t="str">
        <f t="shared" si="3"/>
        <v/>
      </c>
      <c r="I58" s="45" t="str">
        <f t="shared" si="4"/>
        <v/>
      </c>
      <c r="J58" s="224"/>
      <c r="K58" s="224"/>
      <c r="L58" s="224"/>
      <c r="M58" s="49"/>
      <c r="N58" s="246" t="str">
        <f>IF(C58="","",'OPĆI DIO'!$C$1)</f>
        <v/>
      </c>
      <c r="O58" s="40" t="str">
        <f t="shared" si="5"/>
        <v/>
      </c>
      <c r="P58" s="40" t="str">
        <f t="shared" si="6"/>
        <v/>
      </c>
      <c r="Q58" s="40" t="str">
        <f t="shared" si="7"/>
        <v/>
      </c>
      <c r="R58" s="40" t="str">
        <f t="shared" si="8"/>
        <v/>
      </c>
      <c r="S58" s="40" t="str">
        <f t="shared" si="9"/>
        <v/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71</v>
      </c>
      <c r="D59" s="45" t="str">
        <f t="shared" si="1"/>
        <v>Prihodi od nefin. imovine i nadoknade štete s osnova osig.</v>
      </c>
      <c r="E59" s="50">
        <v>4221</v>
      </c>
      <c r="F59" s="45" t="str">
        <f t="shared" si="2"/>
        <v>Uredska oprema i namještaj</v>
      </c>
      <c r="G59" s="329" t="s">
        <v>144</v>
      </c>
      <c r="H59" s="45" t="str">
        <f t="shared" si="3"/>
        <v>REDOVNA DJELATNOST SVEUČILIŠTA U ZAGREBU (IZ EVIDENCIJSKIH PRIHODA)</v>
      </c>
      <c r="I59" s="45" t="str">
        <f t="shared" si="4"/>
        <v>0942</v>
      </c>
      <c r="J59" s="224">
        <v>10000</v>
      </c>
      <c r="K59" s="224">
        <v>10000</v>
      </c>
      <c r="L59" s="224">
        <v>10000</v>
      </c>
      <c r="M59" s="49"/>
      <c r="N59" s="246" t="str">
        <f>IF(C59="","",'OPĆI DIO'!$C$1)</f>
        <v>1923 SVEUČILIŠTE U ZAGREBU - AGRONOMSKI FAKULTET</v>
      </c>
      <c r="O59" s="40" t="str">
        <f t="shared" si="5"/>
        <v>422</v>
      </c>
      <c r="P59" s="40" t="str">
        <f t="shared" si="6"/>
        <v>42</v>
      </c>
      <c r="Q59" s="40" t="str">
        <f t="shared" si="7"/>
        <v>71</v>
      </c>
      <c r="R59" s="40" t="str">
        <f t="shared" si="8"/>
        <v>94</v>
      </c>
      <c r="S59" s="40" t="str">
        <f t="shared" si="9"/>
        <v>4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71</v>
      </c>
      <c r="D60" s="45" t="str">
        <f t="shared" si="1"/>
        <v>Prihodi od nefin. imovine i nadoknade štete s osnova osig.</v>
      </c>
      <c r="E60" s="50">
        <v>4241</v>
      </c>
      <c r="F60" s="45" t="str">
        <f t="shared" si="2"/>
        <v>Knjige</v>
      </c>
      <c r="G60" s="329" t="s">
        <v>144</v>
      </c>
      <c r="H60" s="45" t="str">
        <f t="shared" si="3"/>
        <v>REDOVNA DJELATNOST SVEUČILIŠTA U ZAGREBU (IZ EVIDENCIJSKIH PRIHODA)</v>
      </c>
      <c r="I60" s="45" t="str">
        <f t="shared" si="4"/>
        <v>0942</v>
      </c>
      <c r="J60" s="224">
        <v>23000</v>
      </c>
      <c r="K60" s="224">
        <v>23000</v>
      </c>
      <c r="L60" s="224">
        <v>24000</v>
      </c>
      <c r="M60" s="49"/>
      <c r="N60" s="246" t="str">
        <f>IF(C60="","",'OPĆI DIO'!$C$1)</f>
        <v>1923 SVEUČILIŠTE U ZAGREBU - AGRONOMSKI FAKULTET</v>
      </c>
      <c r="O60" s="40" t="str">
        <f t="shared" si="5"/>
        <v>424</v>
      </c>
      <c r="P60" s="40" t="str">
        <f t="shared" si="6"/>
        <v>42</v>
      </c>
      <c r="Q60" s="40" t="str">
        <f t="shared" si="7"/>
        <v>71</v>
      </c>
      <c r="R60" s="40" t="str">
        <f t="shared" si="8"/>
        <v>94</v>
      </c>
      <c r="S60" s="40" t="str">
        <f t="shared" si="9"/>
        <v>4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1"/>
        <v/>
      </c>
      <c r="E61" s="50"/>
      <c r="F61" s="45" t="str">
        <f t="shared" si="2"/>
        <v/>
      </c>
      <c r="G61" s="329"/>
      <c r="H61" s="45" t="str">
        <f t="shared" si="3"/>
        <v/>
      </c>
      <c r="I61" s="45" t="str">
        <f t="shared" si="4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5"/>
        <v/>
      </c>
      <c r="P61" s="40" t="str">
        <f t="shared" si="6"/>
        <v/>
      </c>
      <c r="Q61" s="40" t="str">
        <f t="shared" si="7"/>
        <v/>
      </c>
      <c r="R61" s="40" t="str">
        <f t="shared" si="8"/>
        <v/>
      </c>
      <c r="S61" s="40" t="str">
        <f t="shared" si="9"/>
        <v/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12</v>
      </c>
      <c r="D62" s="45" t="str">
        <f t="shared" si="1"/>
        <v>Sredstva učešća za pomoći</v>
      </c>
      <c r="E62" s="50">
        <v>3224</v>
      </c>
      <c r="F62" s="45" t="str">
        <f t="shared" si="2"/>
        <v>Materijal i dijelovi za tekuće i investicijsko održavanje</v>
      </c>
      <c r="G62" s="329" t="s">
        <v>144</v>
      </c>
      <c r="H62" s="45" t="str">
        <f t="shared" si="3"/>
        <v>REDOVNA DJELATNOST SVEUČILIŠTA U ZAGREBU (IZ EVIDENCIJSKIH PRIHODA)</v>
      </c>
      <c r="I62" s="45" t="str">
        <f t="shared" si="4"/>
        <v>0942</v>
      </c>
      <c r="J62" s="224">
        <v>23834</v>
      </c>
      <c r="K62" s="224"/>
      <c r="L62" s="224"/>
      <c r="M62" s="49"/>
      <c r="N62" s="246" t="str">
        <f>IF(C62="","",'OPĆI DIO'!$C$1)</f>
        <v>1923 SVEUČILIŠTE U ZAGREBU - AGRONOMSKI FAKULTET</v>
      </c>
      <c r="O62" s="40" t="str">
        <f t="shared" si="5"/>
        <v>322</v>
      </c>
      <c r="P62" s="40" t="str">
        <f t="shared" si="6"/>
        <v>32</v>
      </c>
      <c r="Q62" s="40" t="str">
        <f t="shared" si="7"/>
        <v>12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81</v>
      </c>
      <c r="D64" s="45" t="str">
        <f t="shared" si="1"/>
        <v>Namjenski primici od zaduživanja</v>
      </c>
      <c r="E64" s="50">
        <v>3232</v>
      </c>
      <c r="F64" s="45" t="str">
        <f t="shared" si="2"/>
        <v>Usluge tekućeg i investicijskog održavanja</v>
      </c>
      <c r="G64" s="329" t="s">
        <v>1552</v>
      </c>
      <c r="H64" s="45" t="str">
        <f t="shared" si="3"/>
        <v>OBNOVA ZGRADA OŠTEĆENIH U POTRESU S ENERGETSKOM OBNOVOM - NPOO (C6.1.R1-I2)</v>
      </c>
      <c r="I64" s="45" t="str">
        <f t="shared" si="4"/>
        <v>0942</v>
      </c>
      <c r="J64" s="224">
        <v>1121289</v>
      </c>
      <c r="K64" s="224">
        <v>995944</v>
      </c>
      <c r="L64" s="224">
        <v>185667</v>
      </c>
      <c r="M64" s="49"/>
      <c r="N64" s="246" t="str">
        <f>IF(C64="","",'OPĆI DIO'!$C$1)</f>
        <v>1923 SVEUČILIŠTE U ZAGREBU - AGRONOMSKI FAKULTET</v>
      </c>
      <c r="O64" s="40" t="str">
        <f t="shared" si="5"/>
        <v>323</v>
      </c>
      <c r="P64" s="40" t="str">
        <f t="shared" si="6"/>
        <v>32</v>
      </c>
      <c r="Q64" s="40" t="str">
        <f t="shared" si="7"/>
        <v>81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328"/>
      <c r="H111" s="45" t="str">
        <f t="shared" si="16"/>
        <v/>
      </c>
      <c r="I111" s="45" t="str">
        <f t="shared" si="17"/>
        <v/>
      </c>
      <c r="J111" s="224"/>
      <c r="K111" s="224"/>
      <c r="L111" s="224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328"/>
      <c r="H112" s="45" t="str">
        <f t="shared" si="16"/>
        <v/>
      </c>
      <c r="I112" s="45" t="str">
        <f t="shared" si="17"/>
        <v/>
      </c>
      <c r="J112" s="224"/>
      <c r="K112" s="224"/>
      <c r="L112" s="224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328"/>
      <c r="H113" s="45" t="str">
        <f t="shared" si="16"/>
        <v/>
      </c>
      <c r="I113" s="45" t="str">
        <f t="shared" si="17"/>
        <v/>
      </c>
      <c r="J113" s="224"/>
      <c r="K113" s="224"/>
      <c r="L113" s="224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328"/>
      <c r="H114" s="45" t="str">
        <f t="shared" si="16"/>
        <v/>
      </c>
      <c r="I114" s="45" t="str">
        <f t="shared" si="17"/>
        <v/>
      </c>
      <c r="J114" s="224"/>
      <c r="K114" s="224"/>
      <c r="L114" s="224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328"/>
      <c r="H115" s="45" t="str">
        <f t="shared" si="16"/>
        <v/>
      </c>
      <c r="I115" s="45" t="str">
        <f t="shared" si="17"/>
        <v/>
      </c>
      <c r="J115" s="224"/>
      <c r="K115" s="224"/>
      <c r="L115" s="224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328"/>
      <c r="H116" s="45" t="str">
        <f t="shared" si="16"/>
        <v/>
      </c>
      <c r="I116" s="45" t="str">
        <f t="shared" si="17"/>
        <v/>
      </c>
      <c r="J116" s="224"/>
      <c r="K116" s="224"/>
      <c r="L116" s="224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328"/>
      <c r="H117" s="45" t="str">
        <f t="shared" si="16"/>
        <v/>
      </c>
      <c r="I117" s="45" t="str">
        <f t="shared" si="17"/>
        <v/>
      </c>
      <c r="J117" s="224"/>
      <c r="K117" s="224"/>
      <c r="L117" s="224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328"/>
      <c r="H118" s="45" t="str">
        <f t="shared" si="16"/>
        <v/>
      </c>
      <c r="I118" s="45" t="str">
        <f t="shared" si="17"/>
        <v/>
      </c>
      <c r="J118" s="224"/>
      <c r="K118" s="224"/>
      <c r="L118" s="224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328"/>
      <c r="H119" s="45" t="str">
        <f t="shared" si="16"/>
        <v/>
      </c>
      <c r="I119" s="45" t="str">
        <f t="shared" si="17"/>
        <v/>
      </c>
      <c r="J119" s="224"/>
      <c r="K119" s="224"/>
      <c r="L119" s="224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328"/>
      <c r="H120" s="45" t="str">
        <f t="shared" si="16"/>
        <v/>
      </c>
      <c r="I120" s="45" t="str">
        <f t="shared" si="17"/>
        <v/>
      </c>
      <c r="J120" s="224"/>
      <c r="K120" s="224"/>
      <c r="L120" s="224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328"/>
      <c r="H121" s="45" t="str">
        <f t="shared" si="16"/>
        <v/>
      </c>
      <c r="I121" s="45" t="str">
        <f t="shared" si="17"/>
        <v/>
      </c>
      <c r="J121" s="224"/>
      <c r="K121" s="224"/>
      <c r="L121" s="224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328"/>
      <c r="H122" s="45" t="str">
        <f t="shared" si="16"/>
        <v/>
      </c>
      <c r="I122" s="45" t="str">
        <f t="shared" si="17"/>
        <v/>
      </c>
      <c r="J122" s="224"/>
      <c r="K122" s="224"/>
      <c r="L122" s="224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328"/>
      <c r="H123" s="45" t="str">
        <f t="shared" si="16"/>
        <v/>
      </c>
      <c r="I123" s="45" t="str">
        <f t="shared" si="17"/>
        <v/>
      </c>
      <c r="J123" s="224"/>
      <c r="K123" s="224"/>
      <c r="L123" s="224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328"/>
      <c r="H124" s="45" t="str">
        <f t="shared" si="16"/>
        <v/>
      </c>
      <c r="I124" s="45" t="str">
        <f t="shared" si="17"/>
        <v/>
      </c>
      <c r="J124" s="224"/>
      <c r="K124" s="224"/>
      <c r="L124" s="224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328"/>
      <c r="H125" s="45" t="str">
        <f t="shared" si="16"/>
        <v/>
      </c>
      <c r="I125" s="45" t="str">
        <f t="shared" si="17"/>
        <v/>
      </c>
      <c r="J125" s="224"/>
      <c r="K125" s="224"/>
      <c r="L125" s="224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328"/>
      <c r="H126" s="45" t="str">
        <f t="shared" si="16"/>
        <v/>
      </c>
      <c r="I126" s="45" t="str">
        <f t="shared" si="17"/>
        <v/>
      </c>
      <c r="J126" s="224"/>
      <c r="K126" s="224"/>
      <c r="L126" s="224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328"/>
      <c r="H127" s="45" t="str">
        <f t="shared" si="16"/>
        <v/>
      </c>
      <c r="I127" s="45" t="str">
        <f t="shared" si="17"/>
        <v/>
      </c>
      <c r="J127" s="224"/>
      <c r="K127" s="224"/>
      <c r="L127" s="224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328"/>
      <c r="H128" s="45" t="str">
        <f t="shared" si="16"/>
        <v/>
      </c>
      <c r="I128" s="45" t="str">
        <f t="shared" si="17"/>
        <v/>
      </c>
      <c r="J128" s="224"/>
      <c r="K128" s="224"/>
      <c r="L128" s="224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328"/>
      <c r="H129" s="45" t="str">
        <f t="shared" si="16"/>
        <v/>
      </c>
      <c r="I129" s="45" t="str">
        <f t="shared" si="17"/>
        <v/>
      </c>
      <c r="J129" s="224"/>
      <c r="K129" s="224"/>
      <c r="L129" s="224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328"/>
      <c r="H130" s="45" t="str">
        <f t="shared" si="16"/>
        <v/>
      </c>
      <c r="I130" s="45" t="str">
        <f t="shared" si="17"/>
        <v/>
      </c>
      <c r="J130" s="224"/>
      <c r="K130" s="224"/>
      <c r="L130" s="224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328"/>
      <c r="H131" s="45" t="str">
        <f t="shared" si="16"/>
        <v/>
      </c>
      <c r="I131" s="45" t="str">
        <f t="shared" si="17"/>
        <v/>
      </c>
      <c r="J131" s="224"/>
      <c r="K131" s="224"/>
      <c r="L131" s="224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328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224"/>
      <c r="K132" s="224"/>
      <c r="L132" s="224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328"/>
      <c r="H133" s="45" t="str">
        <f t="shared" si="31"/>
        <v/>
      </c>
      <c r="I133" s="45" t="str">
        <f t="shared" si="32"/>
        <v/>
      </c>
      <c r="J133" s="224"/>
      <c r="K133" s="224"/>
      <c r="L133" s="224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328"/>
      <c r="H134" s="45" t="str">
        <f t="shared" si="31"/>
        <v/>
      </c>
      <c r="I134" s="45" t="str">
        <f t="shared" si="32"/>
        <v/>
      </c>
      <c r="J134" s="224"/>
      <c r="K134" s="224"/>
      <c r="L134" s="224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328"/>
      <c r="H135" s="45" t="str">
        <f t="shared" si="31"/>
        <v/>
      </c>
      <c r="I135" s="45" t="str">
        <f t="shared" si="32"/>
        <v/>
      </c>
      <c r="J135" s="224"/>
      <c r="K135" s="224"/>
      <c r="L135" s="224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328"/>
      <c r="H136" s="45" t="str">
        <f t="shared" si="31"/>
        <v/>
      </c>
      <c r="I136" s="45" t="str">
        <f t="shared" si="32"/>
        <v/>
      </c>
      <c r="J136" s="224"/>
      <c r="K136" s="224"/>
      <c r="L136" s="224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224"/>
      <c r="K137" s="224"/>
      <c r="L137" s="224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224"/>
      <c r="K138" s="224"/>
      <c r="L138" s="224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224"/>
      <c r="K139" s="224"/>
      <c r="L139" s="224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224"/>
      <c r="K140" s="224"/>
      <c r="L140" s="224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224"/>
      <c r="K141" s="224"/>
      <c r="L141" s="224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224"/>
      <c r="K142" s="224"/>
      <c r="L142" s="224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224"/>
      <c r="K143" s="224"/>
      <c r="L143" s="224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224"/>
      <c r="K144" s="224"/>
      <c r="L144" s="224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224"/>
      <c r="K145" s="224"/>
      <c r="L145" s="224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224"/>
      <c r="K146" s="224"/>
      <c r="L146" s="224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224"/>
      <c r="K147" s="224"/>
      <c r="L147" s="224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224"/>
      <c r="K148" s="224"/>
      <c r="L148" s="224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4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80" zoomScaleNormal="80" workbookViewId="0">
      <pane ySplit="2" topLeftCell="A3" activePane="bottomLeft" state="frozen"/>
      <selection pane="bottomLeft" activeCell="A33" sqref="A33"/>
    </sheetView>
  </sheetViews>
  <sheetFormatPr defaultColWidth="0" defaultRowHeight="14.5"/>
  <cols>
    <col min="1" max="1" width="12.81640625" style="40" customWidth="1"/>
    <col min="2" max="2" width="32.1796875" style="40" customWidth="1"/>
    <col min="3" max="3" width="11.7265625" style="40" customWidth="1"/>
    <col min="4" max="4" width="25.453125" style="40" customWidth="1"/>
    <col min="5" max="5" width="16.453125" style="40" customWidth="1"/>
    <col min="6" max="6" width="30.26953125" style="40" customWidth="1"/>
    <col min="7" max="7" width="6.1796875" style="40" bestFit="1" customWidth="1"/>
    <col min="8" max="8" width="16.453125" style="41" customWidth="1"/>
    <col min="9" max="9" width="15.7265625" style="41" customWidth="1"/>
    <col min="10" max="10" width="15.1796875" style="41" customWidth="1"/>
    <col min="11" max="11" width="33.7265625" style="41" customWidth="1"/>
    <col min="12" max="13" width="9.54296875" style="41" customWidth="1"/>
    <col min="14" max="14" width="15.1796875" style="41" customWidth="1"/>
    <col min="15" max="15" width="18.26953125" style="41" customWidth="1"/>
    <col min="16" max="16" width="51.7265625" style="41" customWidth="1"/>
    <col min="17" max="22" width="9.1796875" style="40" hidden="1" customWidth="1"/>
    <col min="23" max="23" width="46.54296875" style="40" hidden="1" customWidth="1"/>
    <col min="24" max="25" width="9.1796875" style="40" hidden="1" customWidth="1"/>
    <col min="26" max="26" width="58.81640625" style="40" hidden="1" customWidth="1"/>
    <col min="27" max="30" width="9.1796875" style="40" hidden="1" customWidth="1"/>
    <col min="31" max="31" width="14.7265625" style="40" hidden="1" customWidth="1"/>
    <col min="32" max="34" width="0" style="40" hidden="1" customWidth="1"/>
    <col min="35" max="16384" width="9.1796875" style="40" hidden="1"/>
  </cols>
  <sheetData>
    <row r="1" spans="1:34" ht="35.25" customHeight="1">
      <c r="A1" s="398" t="s">
        <v>656</v>
      </c>
      <c r="B1" s="39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58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52</v>
      </c>
      <c r="B3" s="45" t="str">
        <f t="shared" ref="B3" si="0">IFERROR(VLOOKUP(A3,$V$6:$W$23,2,FALSE),"")</f>
        <v>Ostale pomoći</v>
      </c>
      <c r="C3" s="333">
        <v>3211</v>
      </c>
      <c r="D3" s="45" t="str">
        <f>IFERROR(VLOOKUP(C3,$Y$5:$AA$129,2,FALSE),"")</f>
        <v>Službena putovanja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5000</v>
      </c>
      <c r="I3" s="224">
        <v>5000</v>
      </c>
      <c r="J3" s="224">
        <v>6000</v>
      </c>
      <c r="K3" s="333" t="s">
        <v>4831</v>
      </c>
      <c r="L3" s="383" t="s">
        <v>4832</v>
      </c>
      <c r="M3" s="383" t="s">
        <v>4833</v>
      </c>
      <c r="N3" s="333" t="s">
        <v>4834</v>
      </c>
      <c r="O3" s="218"/>
      <c r="P3" s="49"/>
      <c r="Q3" s="246" t="str">
        <f>IF(C3="","",'OPĆI DIO'!$C$1)</f>
        <v>1923 SVEUČILIŠTE U ZAGREBU - AGRONOMSKI FAKULTET</v>
      </c>
      <c r="R3" s="40" t="str">
        <f>LEFT(C3,3)</f>
        <v>321</v>
      </c>
      <c r="S3" s="40" t="str">
        <f>LEFT(C3,2)</f>
        <v>32</v>
      </c>
      <c r="T3" s="40" t="str">
        <f>MID(G3,2,2)</f>
        <v>OV</v>
      </c>
      <c r="U3" s="40" t="str">
        <f>LEFT(C3,1)</f>
        <v>3</v>
      </c>
    </row>
    <row r="4" spans="1:34">
      <c r="A4" s="331">
        <v>52</v>
      </c>
      <c r="B4" s="45" t="str">
        <f t="shared" ref="B4:B67" si="1">IFERROR(VLOOKUP(A4,$V$6:$W$23,2,FALSE),"")</f>
        <v>Ostale pomoći</v>
      </c>
      <c r="C4" s="333">
        <v>3221</v>
      </c>
      <c r="D4" s="45" t="str">
        <f t="shared" ref="D4:D67" si="2">IFERROR(VLOOKUP(C4,$Y$5:$AA$129,2,FALSE),"")</f>
        <v>Uredski materijal i ostali materijalni rashodi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2000</v>
      </c>
      <c r="I4" s="224">
        <v>2000</v>
      </c>
      <c r="J4" s="224">
        <v>2000</v>
      </c>
      <c r="K4" s="333"/>
      <c r="L4" s="383"/>
      <c r="M4" s="383"/>
      <c r="N4" s="333"/>
      <c r="O4" s="218"/>
      <c r="P4" s="49"/>
      <c r="Q4" s="246" t="str">
        <f>IF(C4="","",'OPĆI DIO'!$C$1)</f>
        <v>1923 SVEUČILIŠTE U ZAGREBU - AGRONOMSKI FAKULTET</v>
      </c>
      <c r="R4" s="40" t="str">
        <f t="shared" ref="R4:R67" si="5">LEFT(C4,3)</f>
        <v>322</v>
      </c>
      <c r="S4" s="40" t="str">
        <f t="shared" ref="S4:S67" si="6">LEFT(C4,2)</f>
        <v>32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31">
        <v>52</v>
      </c>
      <c r="B5" s="45" t="str">
        <f t="shared" si="1"/>
        <v>Ostale pomoći</v>
      </c>
      <c r="C5" s="333">
        <v>3239</v>
      </c>
      <c r="D5" s="45" t="str">
        <f t="shared" si="2"/>
        <v>Ostale usluge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3500</v>
      </c>
      <c r="I5" s="224">
        <v>3500</v>
      </c>
      <c r="J5" s="224">
        <v>3500</v>
      </c>
      <c r="K5" s="333"/>
      <c r="L5" s="383"/>
      <c r="M5" s="383"/>
      <c r="N5" s="333"/>
      <c r="O5" s="218"/>
      <c r="P5" s="49"/>
      <c r="Q5" s="246" t="str">
        <f>IF(C5="","",'OPĆI DIO'!$C$1)</f>
        <v>1923 SVEUČILIŠTE U ZAGREBU - AGRONOMSKI FAKULTET</v>
      </c>
      <c r="R5" s="40" t="str">
        <f t="shared" si="5"/>
        <v>323</v>
      </c>
      <c r="S5" s="40" t="str">
        <f t="shared" si="6"/>
        <v>32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333"/>
      <c r="L6" s="383"/>
      <c r="M6" s="383"/>
      <c r="N6" s="33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52</v>
      </c>
      <c r="B7" s="45" t="str">
        <f t="shared" si="1"/>
        <v>Ostale pomoći</v>
      </c>
      <c r="C7" s="333">
        <v>3211</v>
      </c>
      <c r="D7" s="45" t="str">
        <f t="shared" si="2"/>
        <v>Službena putovanja</v>
      </c>
      <c r="E7" s="328" t="s">
        <v>689</v>
      </c>
      <c r="F7" s="45" t="str">
        <f t="shared" si="3"/>
        <v>NOVI PODPROJEKT</v>
      </c>
      <c r="G7" s="45" t="str">
        <f t="shared" si="4"/>
        <v>NOVI PODPROJEKT</v>
      </c>
      <c r="H7" s="224">
        <v>8000</v>
      </c>
      <c r="I7" s="224">
        <v>8000</v>
      </c>
      <c r="J7" s="224"/>
      <c r="K7" s="333" t="s">
        <v>4835</v>
      </c>
      <c r="L7" s="383"/>
      <c r="M7" s="383"/>
      <c r="N7" s="333" t="s">
        <v>4836</v>
      </c>
      <c r="O7" s="218"/>
      <c r="P7" s="49"/>
      <c r="Q7" s="246" t="str">
        <f>IF(C7="","",'OPĆI DIO'!$C$1)</f>
        <v>1923 SVEUČILIŠTE U ZAGREBU - AGRONOMSKI FAKULTET</v>
      </c>
      <c r="R7" s="40" t="str">
        <f t="shared" si="5"/>
        <v>321</v>
      </c>
      <c r="S7" s="40" t="str">
        <f t="shared" si="6"/>
        <v>32</v>
      </c>
      <c r="T7" s="40" t="str">
        <f t="shared" si="7"/>
        <v>OV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52</v>
      </c>
      <c r="B8" s="45" t="str">
        <f t="shared" si="1"/>
        <v>Ostale pomoći</v>
      </c>
      <c r="C8" s="333">
        <v>3239</v>
      </c>
      <c r="D8" s="45" t="str">
        <f t="shared" si="2"/>
        <v>Ostale usluge</v>
      </c>
      <c r="E8" s="328" t="s">
        <v>689</v>
      </c>
      <c r="F8" s="45" t="str">
        <f t="shared" si="3"/>
        <v>NOVI PODPROJEKT</v>
      </c>
      <c r="G8" s="45" t="str">
        <f t="shared" si="4"/>
        <v>NOVI PODPROJEKT</v>
      </c>
      <c r="H8" s="224">
        <v>1500</v>
      </c>
      <c r="I8" s="224">
        <v>2000</v>
      </c>
      <c r="J8" s="224"/>
      <c r="K8" s="333"/>
      <c r="L8" s="383" t="s">
        <v>4837</v>
      </c>
      <c r="M8" s="383" t="s">
        <v>4838</v>
      </c>
      <c r="N8" s="333"/>
      <c r="O8" s="218"/>
      <c r="P8" s="49"/>
      <c r="Q8" s="246" t="str">
        <f>IF(C8="","",'OPĆI DIO'!$C$1)</f>
        <v>1923 SVEUČILIŠTE U ZAGREBU - AGRONOMSKI FAKULTET</v>
      </c>
      <c r="R8" s="40" t="str">
        <f t="shared" si="5"/>
        <v>323</v>
      </c>
      <c r="S8" s="40" t="str">
        <f t="shared" si="6"/>
        <v>32</v>
      </c>
      <c r="T8" s="40" t="str">
        <f t="shared" si="7"/>
        <v>OV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333"/>
      <c r="L9" s="383"/>
      <c r="M9" s="383"/>
      <c r="N9" s="33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51</v>
      </c>
      <c r="B10" s="45" t="str">
        <f t="shared" si="1"/>
        <v>Pomoći EU</v>
      </c>
      <c r="C10" s="333">
        <v>3211</v>
      </c>
      <c r="D10" s="45" t="str">
        <f t="shared" si="2"/>
        <v>Službena putovanja</v>
      </c>
      <c r="E10" s="328" t="s">
        <v>689</v>
      </c>
      <c r="F10" s="45" t="str">
        <f t="shared" si="3"/>
        <v>NOVI PODPROJEKT</v>
      </c>
      <c r="G10" s="45" t="str">
        <f t="shared" si="4"/>
        <v>NOVI PODPROJEKT</v>
      </c>
      <c r="H10" s="224">
        <v>3000</v>
      </c>
      <c r="I10" s="224">
        <v>3000</v>
      </c>
      <c r="J10" s="224"/>
      <c r="K10" s="333" t="s">
        <v>4839</v>
      </c>
      <c r="L10" s="383" t="s">
        <v>4840</v>
      </c>
      <c r="M10" s="383" t="s">
        <v>4841</v>
      </c>
      <c r="N10" s="333" t="s">
        <v>4842</v>
      </c>
      <c r="O10" s="218"/>
      <c r="P10" s="49"/>
      <c r="Q10" s="246" t="str">
        <f>IF(C10="","",'OPĆI DIO'!$C$1)</f>
        <v>1923 SVEUČILIŠTE U ZAGREBU - AGRONOMSKI FAKULTET</v>
      </c>
      <c r="R10" s="40" t="str">
        <f t="shared" si="5"/>
        <v>321</v>
      </c>
      <c r="S10" s="40" t="str">
        <f t="shared" si="6"/>
        <v>32</v>
      </c>
      <c r="T10" s="40" t="str">
        <f t="shared" si="7"/>
        <v>OV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333"/>
      <c r="L11" s="383"/>
      <c r="M11" s="383"/>
      <c r="N11" s="33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51</v>
      </c>
      <c r="B12" s="45" t="str">
        <f t="shared" si="1"/>
        <v>Pomoći EU</v>
      </c>
      <c r="C12" s="333">
        <v>3211</v>
      </c>
      <c r="D12" s="45" t="str">
        <f t="shared" si="2"/>
        <v>Službena putovanja</v>
      </c>
      <c r="E12" s="328" t="s">
        <v>689</v>
      </c>
      <c r="F12" s="45" t="str">
        <f t="shared" si="3"/>
        <v>NOVI PODPROJEKT</v>
      </c>
      <c r="G12" s="45" t="str">
        <f t="shared" si="4"/>
        <v>NOVI PODPROJEKT</v>
      </c>
      <c r="H12" s="224">
        <v>5000</v>
      </c>
      <c r="I12" s="224">
        <v>5000</v>
      </c>
      <c r="J12" s="224">
        <v>5000</v>
      </c>
      <c r="K12" s="333" t="s">
        <v>4843</v>
      </c>
      <c r="L12" s="383" t="s">
        <v>4844</v>
      </c>
      <c r="M12" s="383" t="s">
        <v>4845</v>
      </c>
      <c r="N12" s="333"/>
      <c r="O12" s="218"/>
      <c r="P12" s="49"/>
      <c r="Q12" s="246" t="str">
        <f>IF(C12="","",'OPĆI DIO'!$C$1)</f>
        <v>1923 SVEUČILIŠTE U ZAGREBU - AGRONOMSKI FAKULTET</v>
      </c>
      <c r="R12" s="40" t="str">
        <f t="shared" si="5"/>
        <v>321</v>
      </c>
      <c r="S12" s="40" t="str">
        <f t="shared" si="6"/>
        <v>32</v>
      </c>
      <c r="T12" s="40" t="str">
        <f t="shared" si="7"/>
        <v>OV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333"/>
      <c r="L13" s="383"/>
      <c r="M13" s="383"/>
      <c r="N13" s="33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>
        <v>51</v>
      </c>
      <c r="B14" s="45" t="str">
        <f t="shared" si="1"/>
        <v>Pomoći EU</v>
      </c>
      <c r="C14" s="333">
        <v>3211</v>
      </c>
      <c r="D14" s="45" t="str">
        <f t="shared" si="2"/>
        <v>Službena putovanja</v>
      </c>
      <c r="E14" s="328" t="s">
        <v>689</v>
      </c>
      <c r="F14" s="45" t="str">
        <f t="shared" si="3"/>
        <v>NOVI PODPROJEKT</v>
      </c>
      <c r="G14" s="45" t="str">
        <f t="shared" si="4"/>
        <v>NOVI PODPROJEKT</v>
      </c>
      <c r="H14" s="224">
        <v>7000</v>
      </c>
      <c r="I14" s="224">
        <v>7500</v>
      </c>
      <c r="J14" s="224"/>
      <c r="K14" s="333" t="s">
        <v>4846</v>
      </c>
      <c r="L14" s="383" t="s">
        <v>4847</v>
      </c>
      <c r="M14" s="383" t="s">
        <v>4848</v>
      </c>
      <c r="N14" s="333" t="s">
        <v>4849</v>
      </c>
      <c r="O14" s="218"/>
      <c r="P14" s="49"/>
      <c r="Q14" s="246" t="str">
        <f>IF(C14="","",'OPĆI DIO'!$C$1)</f>
        <v>1923 SVEUČILIŠTE U ZAGREBU - AGRONOMSKI FAKULTET</v>
      </c>
      <c r="R14" s="40" t="str">
        <f t="shared" si="5"/>
        <v>321</v>
      </c>
      <c r="S14" s="40" t="str">
        <f t="shared" si="6"/>
        <v>32</v>
      </c>
      <c r="T14" s="40" t="str">
        <f t="shared" si="7"/>
        <v>OV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>
        <v>51</v>
      </c>
      <c r="B15" s="45" t="str">
        <f t="shared" si="1"/>
        <v>Pomoći EU</v>
      </c>
      <c r="C15" s="333">
        <v>3231</v>
      </c>
      <c r="D15" s="45" t="str">
        <f t="shared" si="2"/>
        <v>Usluge telefona, pošte i prijevoza</v>
      </c>
      <c r="E15" s="328" t="s">
        <v>689</v>
      </c>
      <c r="F15" s="45" t="str">
        <f t="shared" si="3"/>
        <v>NOVI PODPROJEKT</v>
      </c>
      <c r="G15" s="45" t="str">
        <f t="shared" si="4"/>
        <v>NOVI PODPROJEKT</v>
      </c>
      <c r="H15" s="224">
        <v>1200</v>
      </c>
      <c r="I15" s="224">
        <v>1000</v>
      </c>
      <c r="J15" s="224"/>
      <c r="K15" s="333"/>
      <c r="L15" s="383"/>
      <c r="M15" s="383"/>
      <c r="N15" s="333"/>
      <c r="O15" s="218"/>
      <c r="P15" s="49"/>
      <c r="Q15" s="246" t="str">
        <f>IF(C15="","",'OPĆI DIO'!$C$1)</f>
        <v>1923 SVEUČILIŠTE U ZAGREBU - AGRONOMSKI FAKULTET</v>
      </c>
      <c r="R15" s="40" t="str">
        <f t="shared" si="5"/>
        <v>323</v>
      </c>
      <c r="S15" s="40" t="str">
        <f t="shared" si="6"/>
        <v>32</v>
      </c>
      <c r="T15" s="40" t="str">
        <f t="shared" si="7"/>
        <v>OV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>
        <v>51</v>
      </c>
      <c r="B16" s="45" t="str">
        <f t="shared" si="1"/>
        <v>Pomoći EU</v>
      </c>
      <c r="C16" s="333">
        <v>3293</v>
      </c>
      <c r="D16" s="45" t="str">
        <f t="shared" si="2"/>
        <v>Reprezentacija</v>
      </c>
      <c r="E16" s="328" t="s">
        <v>689</v>
      </c>
      <c r="F16" s="45" t="str">
        <f t="shared" si="3"/>
        <v>NOVI PODPROJEKT</v>
      </c>
      <c r="G16" s="45" t="str">
        <f t="shared" si="4"/>
        <v>NOVI PODPROJEKT</v>
      </c>
      <c r="H16" s="224">
        <v>3500</v>
      </c>
      <c r="I16" s="224">
        <v>2500</v>
      </c>
      <c r="J16" s="224"/>
      <c r="K16" s="333"/>
      <c r="L16" s="383"/>
      <c r="M16" s="383"/>
      <c r="N16" s="333"/>
      <c r="O16" s="218"/>
      <c r="P16" s="49"/>
      <c r="Q16" s="246" t="str">
        <f>IF(C16="","",'OPĆI DIO'!$C$1)</f>
        <v>1923 SVEUČILIŠTE U ZAGREBU - AGRONOMSKI FAKULTET</v>
      </c>
      <c r="R16" s="40" t="str">
        <f t="shared" si="5"/>
        <v>329</v>
      </c>
      <c r="S16" s="40" t="str">
        <f t="shared" si="6"/>
        <v>32</v>
      </c>
      <c r="T16" s="40" t="str">
        <f t="shared" si="7"/>
        <v>OV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333"/>
      <c r="L17" s="383"/>
      <c r="M17" s="383"/>
      <c r="N17" s="33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>
        <v>52</v>
      </c>
      <c r="B18" s="45" t="str">
        <f t="shared" si="1"/>
        <v>Ostale pomoći</v>
      </c>
      <c r="C18" s="333">
        <v>3211</v>
      </c>
      <c r="D18" s="45" t="str">
        <f t="shared" si="2"/>
        <v>Službena putovanja</v>
      </c>
      <c r="E18" s="328" t="s">
        <v>689</v>
      </c>
      <c r="F18" s="45" t="str">
        <f t="shared" si="3"/>
        <v>NOVI PODPROJEKT</v>
      </c>
      <c r="G18" s="45" t="str">
        <f t="shared" si="4"/>
        <v>NOVI PODPROJEKT</v>
      </c>
      <c r="H18" s="224">
        <v>2500</v>
      </c>
      <c r="I18" s="224">
        <v>3000</v>
      </c>
      <c r="J18" s="224">
        <v>3500</v>
      </c>
      <c r="K18" s="333" t="s">
        <v>4850</v>
      </c>
      <c r="L18" s="383" t="s">
        <v>4832</v>
      </c>
      <c r="M18" s="383" t="s">
        <v>4851</v>
      </c>
      <c r="N18" s="333" t="s">
        <v>4834</v>
      </c>
      <c r="O18" s="218"/>
      <c r="P18" s="49"/>
      <c r="Q18" s="246" t="str">
        <f>IF(C18="","",'OPĆI DIO'!$C$1)</f>
        <v>1923 SVEUČILIŠTE U ZAGREBU - AGRONOMSKI FAKULTET</v>
      </c>
      <c r="R18" s="40" t="str">
        <f t="shared" si="5"/>
        <v>321</v>
      </c>
      <c r="S18" s="40" t="str">
        <f t="shared" si="6"/>
        <v>32</v>
      </c>
      <c r="T18" s="40" t="str">
        <f t="shared" si="7"/>
        <v>OV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>
        <v>52</v>
      </c>
      <c r="B19" s="45" t="str">
        <f t="shared" si="1"/>
        <v>Ostale pomoći</v>
      </c>
      <c r="C19" s="333">
        <v>3231</v>
      </c>
      <c r="D19" s="45" t="str">
        <f t="shared" si="2"/>
        <v>Usluge telefona, pošte i prijevoza</v>
      </c>
      <c r="E19" s="328" t="s">
        <v>689</v>
      </c>
      <c r="F19" s="45" t="str">
        <f t="shared" si="3"/>
        <v>NOVI PODPROJEKT</v>
      </c>
      <c r="G19" s="45" t="str">
        <f t="shared" si="4"/>
        <v>NOVI PODPROJEKT</v>
      </c>
      <c r="H19" s="224">
        <v>2000</v>
      </c>
      <c r="I19" s="224">
        <v>2000</v>
      </c>
      <c r="J19" s="224">
        <v>2000</v>
      </c>
      <c r="K19" s="333"/>
      <c r="L19" s="383"/>
      <c r="M19" s="383"/>
      <c r="N19" s="333"/>
      <c r="O19" s="218"/>
      <c r="P19" s="49"/>
      <c r="Q19" s="246" t="str">
        <f>IF(C19="","",'OPĆI DIO'!$C$1)</f>
        <v>1923 SVEUČILIŠTE U ZAGREBU - AGRONOMSKI FAKULTET</v>
      </c>
      <c r="R19" s="40" t="str">
        <f t="shared" si="5"/>
        <v>323</v>
      </c>
      <c r="S19" s="40" t="str">
        <f t="shared" si="6"/>
        <v>32</v>
      </c>
      <c r="T19" s="40" t="str">
        <f t="shared" si="7"/>
        <v>OV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333"/>
      <c r="L20" s="383"/>
      <c r="M20" s="383"/>
      <c r="N20" s="33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>
        <v>52</v>
      </c>
      <c r="B21" s="45" t="str">
        <f t="shared" si="1"/>
        <v>Ostale pomoći</v>
      </c>
      <c r="C21" s="333">
        <v>3211</v>
      </c>
      <c r="D21" s="45" t="str">
        <f t="shared" si="2"/>
        <v>Službena putovanja</v>
      </c>
      <c r="E21" s="328" t="s">
        <v>689</v>
      </c>
      <c r="F21" s="45" t="str">
        <f t="shared" si="3"/>
        <v>NOVI PODPROJEKT</v>
      </c>
      <c r="G21" s="45" t="str">
        <f t="shared" si="4"/>
        <v>NOVI PODPROJEKT</v>
      </c>
      <c r="H21" s="224">
        <v>3000</v>
      </c>
      <c r="I21" s="224">
        <v>3000</v>
      </c>
      <c r="J21" s="224">
        <v>3000</v>
      </c>
      <c r="K21" s="333" t="s">
        <v>4852</v>
      </c>
      <c r="L21" s="383" t="s">
        <v>4847</v>
      </c>
      <c r="M21" s="383" t="s">
        <v>4853</v>
      </c>
      <c r="N21" s="333" t="s">
        <v>4854</v>
      </c>
      <c r="O21" s="218"/>
      <c r="P21" s="49"/>
      <c r="Q21" s="246" t="str">
        <f>IF(C21="","",'OPĆI DIO'!$C$1)</f>
        <v>1923 SVEUČILIŠTE U ZAGREBU - AGRONOMSKI FAKULTET</v>
      </c>
      <c r="R21" s="40" t="str">
        <f t="shared" si="5"/>
        <v>321</v>
      </c>
      <c r="S21" s="40" t="str">
        <f t="shared" si="6"/>
        <v>32</v>
      </c>
      <c r="T21" s="40" t="str">
        <f t="shared" si="7"/>
        <v>OV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>
        <v>52</v>
      </c>
      <c r="B22" s="45" t="str">
        <f t="shared" si="1"/>
        <v>Ostale pomoći</v>
      </c>
      <c r="C22" s="333">
        <v>3213</v>
      </c>
      <c r="D22" s="45" t="str">
        <f t="shared" si="2"/>
        <v>Stručno usavršavanje zaposlenika</v>
      </c>
      <c r="E22" s="328" t="s">
        <v>689</v>
      </c>
      <c r="F22" s="45" t="str">
        <f t="shared" si="3"/>
        <v>NOVI PODPROJEKT</v>
      </c>
      <c r="G22" s="45" t="str">
        <f t="shared" si="4"/>
        <v>NOVI PODPROJEKT</v>
      </c>
      <c r="H22" s="224">
        <v>5000</v>
      </c>
      <c r="I22" s="224">
        <v>4500</v>
      </c>
      <c r="J22" s="224">
        <v>4000</v>
      </c>
      <c r="K22" s="333"/>
      <c r="L22" s="383"/>
      <c r="M22" s="383"/>
      <c r="N22" s="333"/>
      <c r="O22" s="218"/>
      <c r="P22" s="49"/>
      <c r="Q22" s="246" t="str">
        <f>IF(C22="","",'OPĆI DIO'!$C$1)</f>
        <v>1923 SVEUČILIŠTE U ZAGREBU - AGRONOMSKI FAKULTET</v>
      </c>
      <c r="R22" s="40" t="str">
        <f t="shared" si="5"/>
        <v>321</v>
      </c>
      <c r="S22" s="40" t="str">
        <f t="shared" si="6"/>
        <v>32</v>
      </c>
      <c r="T22" s="40" t="str">
        <f t="shared" si="7"/>
        <v>OV</v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>
        <v>52</v>
      </c>
      <c r="B23" s="45" t="str">
        <f t="shared" si="1"/>
        <v>Ostale pomoći</v>
      </c>
      <c r="C23" s="333">
        <v>3293</v>
      </c>
      <c r="D23" s="45" t="str">
        <f t="shared" si="2"/>
        <v>Reprezentacija</v>
      </c>
      <c r="E23" s="328" t="s">
        <v>689</v>
      </c>
      <c r="F23" s="45" t="str">
        <f t="shared" si="3"/>
        <v>NOVI PODPROJEKT</v>
      </c>
      <c r="G23" s="45" t="str">
        <f t="shared" si="4"/>
        <v>NOVI PODPROJEKT</v>
      </c>
      <c r="H23" s="224">
        <v>500</v>
      </c>
      <c r="I23" s="224">
        <v>1000</v>
      </c>
      <c r="J23" s="224">
        <v>1000</v>
      </c>
      <c r="K23" s="333"/>
      <c r="L23" s="383"/>
      <c r="M23" s="383"/>
      <c r="N23" s="333"/>
      <c r="O23" s="218"/>
      <c r="P23" s="49"/>
      <c r="Q23" s="246" t="str">
        <f>IF(C23="","",'OPĆI DIO'!$C$1)</f>
        <v>1923 SVEUČILIŠTE U ZAGREBU - AGRONOMSKI FAKULTET</v>
      </c>
      <c r="R23" s="40" t="str">
        <f t="shared" si="5"/>
        <v>329</v>
      </c>
      <c r="S23" s="40" t="str">
        <f t="shared" si="6"/>
        <v>32</v>
      </c>
      <c r="T23" s="40" t="str">
        <f t="shared" si="7"/>
        <v>OV</v>
      </c>
      <c r="U23" s="40" t="str">
        <f t="shared" si="8"/>
        <v>3</v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333"/>
      <c r="L24" s="383"/>
      <c r="M24" s="383"/>
      <c r="N24" s="33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333"/>
      <c r="L25" s="383"/>
      <c r="M25" s="383"/>
      <c r="N25" s="33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>
        <v>52</v>
      </c>
      <c r="B26" s="45" t="str">
        <f t="shared" si="1"/>
        <v>Ostale pomoći</v>
      </c>
      <c r="C26" s="333">
        <v>3211</v>
      </c>
      <c r="D26" s="45" t="str">
        <f t="shared" si="2"/>
        <v>Službena putovanja</v>
      </c>
      <c r="E26" s="328" t="s">
        <v>2237</v>
      </c>
      <c r="F26" s="45" t="str">
        <f t="shared" si="3"/>
        <v>Potpora za očuvanje, održivo korištenje i razvoj genetskih izvora u poljoprivredi</v>
      </c>
      <c r="G26" s="45" t="str">
        <f t="shared" si="4"/>
        <v>0150</v>
      </c>
      <c r="H26" s="224">
        <v>7000</v>
      </c>
      <c r="I26" s="224">
        <v>6000</v>
      </c>
      <c r="J26" s="224">
        <v>6000</v>
      </c>
      <c r="K26" s="333"/>
      <c r="L26" s="383"/>
      <c r="M26" s="383"/>
      <c r="N26" s="333"/>
      <c r="O26" s="218"/>
      <c r="P26" s="49"/>
      <c r="Q26" s="246" t="str">
        <f>IF(C26="","",'OPĆI DIO'!$C$1)</f>
        <v>1923 SVEUČILIŠTE U ZAGREBU - AGRONOMSKI FAKULTET</v>
      </c>
      <c r="R26" s="40" t="str">
        <f t="shared" si="5"/>
        <v>321</v>
      </c>
      <c r="S26" s="40" t="str">
        <f t="shared" si="6"/>
        <v>32</v>
      </c>
      <c r="T26" s="40" t="str">
        <f t="shared" si="7"/>
        <v>15</v>
      </c>
      <c r="U26" s="40" t="str">
        <f t="shared" si="8"/>
        <v>3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>
        <v>52</v>
      </c>
      <c r="B27" s="45" t="str">
        <f t="shared" si="1"/>
        <v>Ostale pomoći</v>
      </c>
      <c r="C27" s="333">
        <v>3239</v>
      </c>
      <c r="D27" s="45" t="str">
        <f t="shared" si="2"/>
        <v>Ostale usluge</v>
      </c>
      <c r="E27" s="328" t="s">
        <v>2237</v>
      </c>
      <c r="F27" s="45" t="str">
        <f t="shared" si="3"/>
        <v>Potpora za očuvanje, održivo korištenje i razvoj genetskih izvora u poljoprivredi</v>
      </c>
      <c r="G27" s="45" t="str">
        <f t="shared" si="4"/>
        <v>0150</v>
      </c>
      <c r="H27" s="224">
        <v>2500</v>
      </c>
      <c r="I27" s="224">
        <v>3000</v>
      </c>
      <c r="J27" s="224">
        <v>3000</v>
      </c>
      <c r="K27" s="333"/>
      <c r="L27" s="383"/>
      <c r="M27" s="383"/>
      <c r="N27" s="333"/>
      <c r="O27" s="218"/>
      <c r="P27" s="49"/>
      <c r="Q27" s="246" t="str">
        <f>IF(C27="","",'OPĆI DIO'!$C$1)</f>
        <v>1923 SVEUČILIŠTE U ZAGREBU - AGRONOMSKI FAKULTET</v>
      </c>
      <c r="R27" s="40" t="str">
        <f t="shared" si="5"/>
        <v>323</v>
      </c>
      <c r="S27" s="40" t="str">
        <f t="shared" si="6"/>
        <v>32</v>
      </c>
      <c r="T27" s="40" t="str">
        <f t="shared" si="7"/>
        <v>15</v>
      </c>
      <c r="U27" s="40" t="str">
        <f t="shared" si="8"/>
        <v>3</v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>
        <v>52</v>
      </c>
      <c r="B28" s="45" t="str">
        <f t="shared" si="1"/>
        <v>Ostale pomoći</v>
      </c>
      <c r="C28" s="333">
        <v>3224</v>
      </c>
      <c r="D28" s="45" t="str">
        <f t="shared" si="2"/>
        <v>Materijal i dijelovi za tekuće i investicijsko održavanje</v>
      </c>
      <c r="E28" s="328" t="s">
        <v>2237</v>
      </c>
      <c r="F28" s="45" t="str">
        <f t="shared" si="3"/>
        <v>Potpora za očuvanje, održivo korištenje i razvoj genetskih izvora u poljoprivredi</v>
      </c>
      <c r="G28" s="45" t="str">
        <f t="shared" si="4"/>
        <v>0150</v>
      </c>
      <c r="H28" s="224">
        <v>1500</v>
      </c>
      <c r="I28" s="224">
        <v>1500</v>
      </c>
      <c r="J28" s="224">
        <v>1500</v>
      </c>
      <c r="K28" s="333"/>
      <c r="L28" s="383"/>
      <c r="M28" s="383"/>
      <c r="N28" s="333"/>
      <c r="O28" s="218"/>
      <c r="P28" s="49"/>
      <c r="Q28" s="246" t="str">
        <f>IF(C28="","",'OPĆI DIO'!$C$1)</f>
        <v>1923 SVEUČILIŠTE U ZAGREBU - AGRONOMSKI FAKULTET</v>
      </c>
      <c r="R28" s="40" t="str">
        <f t="shared" si="5"/>
        <v>322</v>
      </c>
      <c r="S28" s="40" t="str">
        <f t="shared" si="6"/>
        <v>32</v>
      </c>
      <c r="T28" s="40" t="str">
        <f t="shared" si="7"/>
        <v>15</v>
      </c>
      <c r="U28" s="40" t="str">
        <f t="shared" si="8"/>
        <v>3</v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>
        <v>52</v>
      </c>
      <c r="B29" s="45" t="str">
        <f t="shared" si="1"/>
        <v>Ostale pomoći</v>
      </c>
      <c r="C29" s="333">
        <v>3232</v>
      </c>
      <c r="D29" s="45" t="str">
        <f t="shared" si="2"/>
        <v>Usluge tekućeg i investicijskog održavanja</v>
      </c>
      <c r="E29" s="328" t="s">
        <v>2237</v>
      </c>
      <c r="F29" s="45" t="str">
        <f t="shared" si="3"/>
        <v>Potpora za očuvanje, održivo korištenje i razvoj genetskih izvora u poljoprivredi</v>
      </c>
      <c r="G29" s="45" t="str">
        <f t="shared" si="4"/>
        <v>0150</v>
      </c>
      <c r="H29" s="224">
        <v>7500</v>
      </c>
      <c r="I29" s="224">
        <v>8000</v>
      </c>
      <c r="J29" s="224">
        <v>8000</v>
      </c>
      <c r="K29" s="333"/>
      <c r="L29" s="383"/>
      <c r="M29" s="383"/>
      <c r="N29" s="333"/>
      <c r="O29" s="218"/>
      <c r="P29" s="49"/>
      <c r="Q29" s="246" t="str">
        <f>IF(C29="","",'OPĆI DIO'!$C$1)</f>
        <v>1923 SVEUČILIŠTE U ZAGREBU - AGRONOMSKI FAKULTET</v>
      </c>
      <c r="R29" s="40" t="str">
        <f t="shared" si="5"/>
        <v>323</v>
      </c>
      <c r="S29" s="40" t="str">
        <f t="shared" si="6"/>
        <v>32</v>
      </c>
      <c r="T29" s="40" t="str">
        <f t="shared" si="7"/>
        <v>15</v>
      </c>
      <c r="U29" s="40" t="str">
        <f t="shared" si="8"/>
        <v>3</v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>
        <v>563</v>
      </c>
      <c r="B31" s="45" t="str">
        <f t="shared" si="1"/>
        <v>Europski fond za regionalni razvoj (ERDF)</v>
      </c>
      <c r="C31" s="333">
        <v>4224</v>
      </c>
      <c r="D31" s="45" t="str">
        <f t="shared" si="2"/>
        <v>Medicinska i laboratorijska oprema</v>
      </c>
      <c r="E31" s="328" t="s">
        <v>739</v>
      </c>
      <c r="F31" s="45" t="str">
        <f t="shared" si="3"/>
        <v>Vrhunska istraživanja Znanstvenih centara izvrsnosti</v>
      </c>
      <c r="G31" s="45" t="str">
        <f t="shared" si="4"/>
        <v>0942</v>
      </c>
      <c r="H31" s="224">
        <v>135059</v>
      </c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>1923 SVEUČILIŠTE U ZAGREBU - AGRONOMSKI FAKULTET</v>
      </c>
      <c r="R31" s="40" t="str">
        <f t="shared" si="5"/>
        <v>422</v>
      </c>
      <c r="S31" s="40" t="str">
        <f t="shared" si="6"/>
        <v>42</v>
      </c>
      <c r="T31" s="40" t="str">
        <f t="shared" si="7"/>
        <v>94</v>
      </c>
      <c r="U31" s="40" t="str">
        <f t="shared" si="8"/>
        <v>4</v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331"/>
      <c r="B402" s="45" t="str">
        <f t="shared" si="59"/>
        <v/>
      </c>
      <c r="C402" s="333"/>
      <c r="D402" s="45" t="str">
        <f t="shared" si="60"/>
        <v/>
      </c>
      <c r="E402" s="328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331"/>
      <c r="B403" s="45" t="str">
        <f t="shared" si="59"/>
        <v/>
      </c>
      <c r="C403" s="333"/>
      <c r="D403" s="45" t="str">
        <f t="shared" si="60"/>
        <v/>
      </c>
      <c r="E403" s="328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331"/>
      <c r="B404" s="45" t="str">
        <f t="shared" si="59"/>
        <v/>
      </c>
      <c r="C404" s="333"/>
      <c r="D404" s="45" t="str">
        <f t="shared" si="60"/>
        <v/>
      </c>
      <c r="E404" s="328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331"/>
      <c r="B405" s="45" t="str">
        <f t="shared" si="59"/>
        <v/>
      </c>
      <c r="C405" s="333"/>
      <c r="D405" s="45" t="str">
        <f t="shared" si="60"/>
        <v/>
      </c>
      <c r="E405" s="328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331"/>
      <c r="B406" s="45" t="str">
        <f t="shared" si="59"/>
        <v/>
      </c>
      <c r="C406" s="333"/>
      <c r="D406" s="45" t="str">
        <f t="shared" si="60"/>
        <v/>
      </c>
      <c r="E406" s="328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331"/>
      <c r="B407" s="45" t="str">
        <f t="shared" si="59"/>
        <v/>
      </c>
      <c r="C407" s="333"/>
      <c r="D407" s="45" t="str">
        <f t="shared" si="60"/>
        <v/>
      </c>
      <c r="E407" s="328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331"/>
      <c r="B408" s="45" t="str">
        <f t="shared" si="59"/>
        <v/>
      </c>
      <c r="C408" s="333"/>
      <c r="D408" s="45" t="str">
        <f t="shared" si="60"/>
        <v/>
      </c>
      <c r="E408" s="328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331"/>
      <c r="B409" s="45" t="str">
        <f t="shared" si="59"/>
        <v/>
      </c>
      <c r="C409" s="333"/>
      <c r="D409" s="45" t="str">
        <f t="shared" si="60"/>
        <v/>
      </c>
      <c r="E409" s="328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331"/>
      <c r="B410" s="45" t="str">
        <f t="shared" si="59"/>
        <v/>
      </c>
      <c r="C410" s="333"/>
      <c r="D410" s="45" t="str">
        <f t="shared" si="60"/>
        <v/>
      </c>
      <c r="E410" s="328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331"/>
      <c r="B411" s="45" t="str">
        <f t="shared" si="59"/>
        <v/>
      </c>
      <c r="C411" s="333"/>
      <c r="D411" s="45" t="str">
        <f t="shared" si="60"/>
        <v/>
      </c>
      <c r="E411" s="328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331"/>
      <c r="B412" s="45" t="str">
        <f t="shared" si="59"/>
        <v/>
      </c>
      <c r="C412" s="333"/>
      <c r="D412" s="45" t="str">
        <f t="shared" si="60"/>
        <v/>
      </c>
      <c r="E412" s="328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331"/>
      <c r="B413" s="45" t="str">
        <f t="shared" si="59"/>
        <v/>
      </c>
      <c r="C413" s="333"/>
      <c r="D413" s="45" t="str">
        <f t="shared" si="60"/>
        <v/>
      </c>
      <c r="E413" s="328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331"/>
      <c r="B414" s="45" t="str">
        <f t="shared" si="59"/>
        <v/>
      </c>
      <c r="C414" s="333"/>
      <c r="D414" s="45" t="str">
        <f t="shared" si="60"/>
        <v/>
      </c>
      <c r="E414" s="328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331"/>
      <c r="B415" s="45" t="str">
        <f t="shared" si="59"/>
        <v/>
      </c>
      <c r="C415" s="333"/>
      <c r="D415" s="45" t="str">
        <f t="shared" si="60"/>
        <v/>
      </c>
      <c r="E415" s="328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331"/>
      <c r="B416" s="45" t="str">
        <f t="shared" si="59"/>
        <v/>
      </c>
      <c r="C416" s="333"/>
      <c r="D416" s="45" t="str">
        <f t="shared" si="60"/>
        <v/>
      </c>
      <c r="E416" s="328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331"/>
      <c r="B417" s="45" t="str">
        <f t="shared" si="59"/>
        <v/>
      </c>
      <c r="C417" s="333"/>
      <c r="D417" s="45" t="str">
        <f t="shared" si="60"/>
        <v/>
      </c>
      <c r="E417" s="328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331"/>
      <c r="B418" s="45" t="str">
        <f t="shared" si="59"/>
        <v/>
      </c>
      <c r="C418" s="333"/>
      <c r="D418" s="45" t="str">
        <f t="shared" si="60"/>
        <v/>
      </c>
      <c r="E418" s="328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331"/>
      <c r="B419" s="45" t="str">
        <f t="shared" si="59"/>
        <v/>
      </c>
      <c r="C419" s="333"/>
      <c r="D419" s="45" t="str">
        <f t="shared" si="60"/>
        <v/>
      </c>
      <c r="E419" s="328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331"/>
      <c r="B420" s="45" t="str">
        <f t="shared" si="59"/>
        <v/>
      </c>
      <c r="C420" s="333"/>
      <c r="D420" s="45" t="str">
        <f t="shared" si="60"/>
        <v/>
      </c>
      <c r="E420" s="328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331"/>
      <c r="B421" s="45" t="str">
        <f t="shared" si="59"/>
        <v/>
      </c>
      <c r="C421" s="333"/>
      <c r="D421" s="45" t="str">
        <f t="shared" si="60"/>
        <v/>
      </c>
      <c r="E421" s="328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331"/>
      <c r="B422" s="45" t="str">
        <f t="shared" si="59"/>
        <v/>
      </c>
      <c r="C422" s="333"/>
      <c r="D422" s="45" t="str">
        <f t="shared" si="60"/>
        <v/>
      </c>
      <c r="E422" s="328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331"/>
      <c r="B423" s="45" t="str">
        <f t="shared" si="59"/>
        <v/>
      </c>
      <c r="C423" s="333"/>
      <c r="D423" s="45" t="str">
        <f t="shared" si="60"/>
        <v/>
      </c>
      <c r="E423" s="328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331"/>
      <c r="B424" s="45" t="str">
        <f t="shared" si="59"/>
        <v/>
      </c>
      <c r="C424" s="333"/>
      <c r="D424" s="45" t="str">
        <f t="shared" si="60"/>
        <v/>
      </c>
      <c r="E424" s="328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331"/>
      <c r="B425" s="45" t="str">
        <f t="shared" si="59"/>
        <v/>
      </c>
      <c r="C425" s="333"/>
      <c r="D425" s="45" t="str">
        <f t="shared" si="60"/>
        <v/>
      </c>
      <c r="E425" s="328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331"/>
      <c r="B426" s="45" t="str">
        <f t="shared" si="59"/>
        <v/>
      </c>
      <c r="C426" s="333"/>
      <c r="D426" s="45" t="str">
        <f t="shared" si="60"/>
        <v/>
      </c>
      <c r="E426" s="328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331"/>
      <c r="B427" s="45" t="str">
        <f t="shared" si="59"/>
        <v/>
      </c>
      <c r="C427" s="333"/>
      <c r="D427" s="45" t="str">
        <f t="shared" si="60"/>
        <v/>
      </c>
      <c r="E427" s="328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331"/>
      <c r="B428" s="45" t="str">
        <f t="shared" si="59"/>
        <v/>
      </c>
      <c r="C428" s="333"/>
      <c r="D428" s="45" t="str">
        <f t="shared" si="60"/>
        <v/>
      </c>
      <c r="E428" s="328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333"/>
      <c r="D429" s="45" t="str">
        <f t="shared" si="60"/>
        <v/>
      </c>
      <c r="E429" s="328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80" zoomScaleNormal="80" workbookViewId="0">
      <selection activeCell="T5" sqref="T5"/>
    </sheetView>
  </sheetViews>
  <sheetFormatPr defaultColWidth="0" defaultRowHeight="13"/>
  <cols>
    <col min="1" max="1" width="7.1796875" style="1" customWidth="1"/>
    <col min="2" max="2" width="4.81640625" style="1" customWidth="1"/>
    <col min="3" max="3" width="43.1796875" style="1" customWidth="1"/>
    <col min="4" max="4" width="14.81640625" style="1" customWidth="1"/>
    <col min="5" max="8" width="13.81640625" style="1" customWidth="1"/>
    <col min="9" max="9" width="13.81640625" style="11" customWidth="1"/>
    <col min="10" max="23" width="13.81640625" style="1" customWidth="1"/>
    <col min="24" max="24" width="7.81640625" style="1" hidden="1" customWidth="1"/>
    <col min="25" max="29" width="0" style="1" hidden="1" customWidth="1"/>
    <col min="30" max="16384" width="11.453125" style="1" hidden="1"/>
  </cols>
  <sheetData>
    <row r="1" spans="1:29" ht="15.65" customHeight="1"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</row>
    <row r="2" spans="1:29" ht="21" customHeight="1">
      <c r="B2" s="399" t="s">
        <v>4035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29" s="19" customFormat="1" ht="14.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91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1987000</v>
      </c>
      <c r="E5" s="335"/>
      <c r="F5" s="335"/>
      <c r="G5" s="336">
        <v>1000000</v>
      </c>
      <c r="H5" s="335"/>
      <c r="I5" s="335">
        <v>500000</v>
      </c>
      <c r="J5" s="335">
        <v>455000</v>
      </c>
      <c r="K5" s="335">
        <v>32000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1923 SVEUČILIŠTE U ZAGREBU - AGRONOMSKI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21556608</v>
      </c>
      <c r="E6" s="6">
        <f>'A.2 PRIHODI I RASHODI IF'!E7</f>
        <v>15059300</v>
      </c>
      <c r="F6" s="6">
        <f>'A.2 PRIHODI I RASHODI IF'!E8</f>
        <v>23834</v>
      </c>
      <c r="G6" s="6">
        <f>'A.2 PRIHODI I RASHODI IF'!E10</f>
        <v>2214000</v>
      </c>
      <c r="H6" s="6">
        <f>'A.2 PRIHODI I RASHODI IF'!E12</f>
        <v>0</v>
      </c>
      <c r="I6" s="6">
        <f>'A.2 PRIHODI I RASHODI IF'!E13+'B.2 RAČUN FINANC IF'!E7</f>
        <v>625890</v>
      </c>
      <c r="J6" s="6">
        <f>'A.2 PRIHODI I RASHODI IF'!E15</f>
        <v>1500000</v>
      </c>
      <c r="K6" s="6">
        <f>'A.2 PRIHODI I RASHODI IF'!E16</f>
        <v>724236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135059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120000</v>
      </c>
      <c r="U6" s="6">
        <f>'A.2 PRIHODI I RASHODI IF'!E27</f>
        <v>0</v>
      </c>
      <c r="V6" s="6">
        <f>'A.2 PRIHODI I RASHODI IF'!E29</f>
        <v>33000</v>
      </c>
      <c r="W6" s="6">
        <f>'B.2 RAČUN FINANC IF'!E10</f>
        <v>1121289</v>
      </c>
      <c r="X6" s="23" t="str">
        <f>'OPĆI DIO'!$C$1</f>
        <v>1923 SVEUČILIŠTE U ZAGREBU - AGRONOMSKI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-3143926</v>
      </c>
      <c r="E7" s="337"/>
      <c r="F7" s="337"/>
      <c r="G7" s="337">
        <v>-233000</v>
      </c>
      <c r="H7" s="337"/>
      <c r="I7" s="337">
        <v>-270890</v>
      </c>
      <c r="J7" s="337">
        <v>-1935300</v>
      </c>
      <c r="K7" s="337">
        <v>-704736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1923 SVEUČILIŠTE U ZAGREBU - AGRONOMSKI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20399682</v>
      </c>
      <c r="E8" s="6">
        <f>+E5+E6+E7</f>
        <v>15059300</v>
      </c>
      <c r="F8" s="6">
        <f t="shared" ref="F8:W8" si="1">+F5+F6+F7</f>
        <v>23834</v>
      </c>
      <c r="G8" s="6">
        <f t="shared" si="1"/>
        <v>2981000</v>
      </c>
      <c r="H8" s="6">
        <f t="shared" si="1"/>
        <v>0</v>
      </c>
      <c r="I8" s="6">
        <f t="shared" si="1"/>
        <v>855000</v>
      </c>
      <c r="J8" s="6">
        <f t="shared" si="1"/>
        <v>19700</v>
      </c>
      <c r="K8" s="6">
        <f t="shared" si="1"/>
        <v>51500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135059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120000</v>
      </c>
      <c r="U8" s="6">
        <f t="shared" si="1"/>
        <v>0</v>
      </c>
      <c r="V8" s="6">
        <f t="shared" si="1"/>
        <v>33000</v>
      </c>
      <c r="W8" s="6">
        <f t="shared" si="1"/>
        <v>1121289</v>
      </c>
      <c r="X8" s="23" t="str">
        <f>'OPĆI DIO'!$C$1</f>
        <v>1923 SVEUČILIŠTE U ZAGREBU - AGRONOMSKI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19278393</v>
      </c>
      <c r="E9" s="6">
        <f>'A.2 PRIHODI I RASHODI IF'!E32</f>
        <v>15059300</v>
      </c>
      <c r="F9" s="6">
        <f>'A.2 PRIHODI I RASHODI IF'!E33</f>
        <v>23834</v>
      </c>
      <c r="G9" s="6">
        <f>'A.2 PRIHODI I RASHODI IF'!E35+'B.2 RAČUN FINANC IF'!E14</f>
        <v>2981000</v>
      </c>
      <c r="H9" s="6">
        <f>'A.2 PRIHODI I RASHODI IF'!E37</f>
        <v>0</v>
      </c>
      <c r="I9" s="6">
        <f>'A.2 PRIHODI I RASHODI IF'!E38</f>
        <v>855000</v>
      </c>
      <c r="J9" s="6">
        <f>'A.2 PRIHODI I RASHODI IF'!E40</f>
        <v>19700</v>
      </c>
      <c r="K9" s="6">
        <f>'A.2 PRIHODI I RASHODI IF'!E41</f>
        <v>51500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135059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120000</v>
      </c>
      <c r="U9" s="6">
        <f>'A.2 PRIHODI I RASHODI IF'!E52</f>
        <v>0</v>
      </c>
      <c r="V9" s="6">
        <f>'A.2 PRIHODI I RASHODI IF'!E54</f>
        <v>33000</v>
      </c>
      <c r="W9" s="6">
        <v>0</v>
      </c>
      <c r="X9" s="23" t="str">
        <f>'OPĆI DIO'!$C$1</f>
        <v>1923 SVEUČILIŠTE U ZAGREBU - AGRONOMSKI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1121289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1121289</v>
      </c>
      <c r="X10" s="23" t="str">
        <f>'OPĆI DIO'!$C$1</f>
        <v>1923 SVEUČILIŠTE U ZAGREBU - AGRONOMSKI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1923 SVEUČILIŠTE U ZAGREBU - AGRONOMSKI FAKULTET</v>
      </c>
    </row>
    <row r="12" spans="1:29" s="19" customFormat="1" ht="91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1923 SVEUČILIŠTE U ZAGREBU - AGRONOMSKI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3143926</v>
      </c>
      <c r="E13" s="84">
        <f t="shared" ref="E13:W13" si="4">-E7</f>
        <v>0</v>
      </c>
      <c r="F13" s="84">
        <f t="shared" si="4"/>
        <v>0</v>
      </c>
      <c r="G13" s="84">
        <f t="shared" si="4"/>
        <v>233000</v>
      </c>
      <c r="H13" s="84">
        <f t="shared" si="4"/>
        <v>0</v>
      </c>
      <c r="I13" s="84">
        <f t="shared" si="4"/>
        <v>270890</v>
      </c>
      <c r="J13" s="84">
        <f t="shared" si="4"/>
        <v>1935300</v>
      </c>
      <c r="K13" s="84">
        <f t="shared" si="4"/>
        <v>704736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1923 SVEUČILIŠTE U ZAGREBU - AGRONOMSKI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21772595</v>
      </c>
      <c r="E14" s="6">
        <f>'A.2 PRIHODI I RASHODI IF'!F7</f>
        <v>15212014</v>
      </c>
      <c r="F14" s="6">
        <f>'A.2 PRIHODI I RASHODI IF'!F8</f>
        <v>0</v>
      </c>
      <c r="G14" s="6">
        <f>'A.2 PRIHODI I RASHODI IF'!F10</f>
        <v>2557000</v>
      </c>
      <c r="H14" s="6">
        <f>'A.2 PRIHODI I RASHODI IF'!F12</f>
        <v>0</v>
      </c>
      <c r="I14" s="6">
        <f>'A.2 PRIHODI I RASHODI IF'!F13+'B.2 RAČUN FINANC IF'!F7</f>
        <v>625000</v>
      </c>
      <c r="J14" s="6">
        <f>'A.2 PRIHODI I RASHODI IF'!F15</f>
        <v>1700000</v>
      </c>
      <c r="K14" s="6">
        <f>'A.2 PRIHODI I RASHODI IF'!F16</f>
        <v>539637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110000</v>
      </c>
      <c r="U14" s="6">
        <f>'A.2 PRIHODI I RASHODI IF'!F27</f>
        <v>0</v>
      </c>
      <c r="V14" s="6">
        <f>'A.2 PRIHODI I RASHODI IF'!F29</f>
        <v>33000</v>
      </c>
      <c r="W14" s="6">
        <f>'B.2 RAČUN FINANC IF'!F10</f>
        <v>995944</v>
      </c>
      <c r="X14" s="23" t="str">
        <f>'OPĆI DIO'!$C$1</f>
        <v>1923 SVEUČILIŠTE U ZAGREBU - AGRONOMSKI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-4844063</v>
      </c>
      <c r="E15" s="338"/>
      <c r="F15" s="338"/>
      <c r="G15" s="338"/>
      <c r="H15" s="338"/>
      <c r="I15" s="338">
        <v>-35890</v>
      </c>
      <c r="J15" s="338">
        <v>-3616300</v>
      </c>
      <c r="K15" s="338">
        <v>-1191873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1923 SVEUČILIŠTE U ZAGREBU - AGRONOMSKI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20072458</v>
      </c>
      <c r="E16" s="6">
        <f>+E13+E14+E15</f>
        <v>15212014</v>
      </c>
      <c r="F16" s="6">
        <f t="shared" ref="F16:W16" si="5">+F13+F14+F15</f>
        <v>0</v>
      </c>
      <c r="G16" s="6">
        <f t="shared" si="5"/>
        <v>2790000</v>
      </c>
      <c r="H16" s="6">
        <f t="shared" si="5"/>
        <v>0</v>
      </c>
      <c r="I16" s="6">
        <f t="shared" si="5"/>
        <v>860000</v>
      </c>
      <c r="J16" s="6">
        <f t="shared" si="5"/>
        <v>19000</v>
      </c>
      <c r="K16" s="6">
        <f t="shared" si="5"/>
        <v>52500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110000</v>
      </c>
      <c r="U16" s="6">
        <f t="shared" si="5"/>
        <v>0</v>
      </c>
      <c r="V16" s="6">
        <f t="shared" si="5"/>
        <v>33000</v>
      </c>
      <c r="W16" s="6">
        <f t="shared" si="5"/>
        <v>995944</v>
      </c>
      <c r="X16" s="23" t="str">
        <f>'OPĆI DIO'!$C$1</f>
        <v>1923 SVEUČILIŠTE U ZAGREBU - AGRONOMSKI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19076514</v>
      </c>
      <c r="E17" s="6">
        <f>'A.2 PRIHODI I RASHODI IF'!F32</f>
        <v>15212014</v>
      </c>
      <c r="F17" s="6">
        <f>'A.2 PRIHODI I RASHODI IF'!F33</f>
        <v>0</v>
      </c>
      <c r="G17" s="6">
        <f>'A.2 PRIHODI I RASHODI IF'!F35+'B.2 RAČUN FINANC IF'!F14</f>
        <v>2790000</v>
      </c>
      <c r="H17" s="6">
        <f>'A.2 PRIHODI I RASHODI IF'!F37</f>
        <v>0</v>
      </c>
      <c r="I17" s="6">
        <f>'A.2 PRIHODI I RASHODI IF'!F38</f>
        <v>860000</v>
      </c>
      <c r="J17" s="6">
        <f>'A.2 PRIHODI I RASHODI IF'!F40</f>
        <v>19000</v>
      </c>
      <c r="K17" s="6">
        <f>'A.2 PRIHODI I RASHODI IF'!F41</f>
        <v>52500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110000</v>
      </c>
      <c r="U17" s="6">
        <f>'A.2 PRIHODI I RASHODI IF'!F52</f>
        <v>0</v>
      </c>
      <c r="V17" s="6">
        <f>'A.2 PRIHODI I RASHODI IF'!F54</f>
        <v>33000</v>
      </c>
      <c r="W17" s="6">
        <v>0</v>
      </c>
      <c r="X17" s="23" t="str">
        <f>'OPĆI DIO'!$C$1</f>
        <v>1923 SVEUČILIŠTE U ZAGREBU - AGRONOMSKI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995944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995944</v>
      </c>
      <c r="X18" s="23" t="str">
        <f>'OPĆI DIO'!$C$1</f>
        <v>1923 SVEUČILIŠTE U ZAGREBU - AGRONOMSKI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1923 SVEUČILIŠTE U ZAGREBU - AGRONOMSKI FAKULTET</v>
      </c>
    </row>
    <row r="20" spans="1:29" s="19" customFormat="1" ht="91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1923 SVEUČILIŠTE U ZAGREBU - AGRONOMSKI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4844063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35890</v>
      </c>
      <c r="J21" s="84">
        <f t="shared" si="8"/>
        <v>3616300</v>
      </c>
      <c r="K21" s="84">
        <f t="shared" si="8"/>
        <v>1191873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1923 SVEUČILIŠTE U ZAGREBU - AGRONOMSKI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21083303</v>
      </c>
      <c r="E22" s="6">
        <f>'A.2 PRIHODI I RASHODI IF'!G7</f>
        <v>14775007</v>
      </c>
      <c r="F22" s="6">
        <f>'A.2 PRIHODI I RASHODI IF'!G8</f>
        <v>0</v>
      </c>
      <c r="G22" s="6">
        <f>'A.2 PRIHODI I RASHODI IF'!G10</f>
        <v>3054000</v>
      </c>
      <c r="H22" s="6">
        <f>'A.2 PRIHODI I RASHODI IF'!G12</f>
        <v>0</v>
      </c>
      <c r="I22" s="6">
        <f>'A.2 PRIHODI I RASHODI IF'!G13+'B.2 RAČUN FINANC IF'!G7</f>
        <v>850000</v>
      </c>
      <c r="J22" s="6">
        <f>'A.2 PRIHODI I RASHODI IF'!G15</f>
        <v>1800000</v>
      </c>
      <c r="K22" s="6">
        <f>'A.2 PRIHODI I RASHODI IF'!G16</f>
        <v>274629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110000</v>
      </c>
      <c r="U22" s="6">
        <f>'A.2 PRIHODI I RASHODI IF'!G27</f>
        <v>0</v>
      </c>
      <c r="V22" s="6">
        <f>'A.2 PRIHODI I RASHODI IF'!G29</f>
        <v>34000</v>
      </c>
      <c r="W22" s="6">
        <f>'B.2 RAČUN FINANC IF'!G10</f>
        <v>185667</v>
      </c>
      <c r="X22" s="23" t="str">
        <f>'OPĆI DIO'!$C$1</f>
        <v>1923 SVEUČILIŠTE U ZAGREBU - AGRONOMSKI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-7225192</v>
      </c>
      <c r="E23" s="338"/>
      <c r="F23" s="338"/>
      <c r="G23" s="338">
        <v>-270000</v>
      </c>
      <c r="H23" s="338"/>
      <c r="I23" s="338">
        <v>-120890</v>
      </c>
      <c r="J23" s="338">
        <v>-5411300</v>
      </c>
      <c r="K23" s="338">
        <v>-1423002</v>
      </c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1923 SVEUČILIŠTE U ZAGREBU - AGRONOMSKI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18702174</v>
      </c>
      <c r="E24" s="6">
        <f>+E21+E22+E23</f>
        <v>14775007</v>
      </c>
      <c r="F24" s="6">
        <f t="shared" ref="F24:W24" si="9">+F21+F22+F23</f>
        <v>0</v>
      </c>
      <c r="G24" s="6">
        <f t="shared" si="9"/>
        <v>2784000</v>
      </c>
      <c r="H24" s="6">
        <f t="shared" si="9"/>
        <v>0</v>
      </c>
      <c r="I24" s="6">
        <f t="shared" si="9"/>
        <v>765000</v>
      </c>
      <c r="J24" s="6">
        <f t="shared" si="9"/>
        <v>5000</v>
      </c>
      <c r="K24" s="6">
        <f t="shared" si="9"/>
        <v>43500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110000</v>
      </c>
      <c r="U24" s="6">
        <f t="shared" si="9"/>
        <v>0</v>
      </c>
      <c r="V24" s="6">
        <f t="shared" si="9"/>
        <v>34000</v>
      </c>
      <c r="W24" s="6">
        <f t="shared" si="9"/>
        <v>185667</v>
      </c>
      <c r="X24" s="23" t="str">
        <f>'OPĆI DIO'!$C$1</f>
        <v>1923 SVEUČILIŠTE U ZAGREBU - AGRONOMSKI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18516507</v>
      </c>
      <c r="E25" s="6">
        <f>'A.2 PRIHODI I RASHODI IF'!G32</f>
        <v>14775007</v>
      </c>
      <c r="F25" s="6">
        <f>'A.2 PRIHODI I RASHODI IF'!G33</f>
        <v>0</v>
      </c>
      <c r="G25" s="6">
        <f>'A.2 PRIHODI I RASHODI IF'!G35+'B.2 RAČUN FINANC IF'!G14</f>
        <v>2784000</v>
      </c>
      <c r="H25" s="6">
        <f>'A.2 PRIHODI I RASHODI IF'!G37</f>
        <v>0</v>
      </c>
      <c r="I25" s="6">
        <f>'A.2 PRIHODI I RASHODI IF'!G38</f>
        <v>765000</v>
      </c>
      <c r="J25" s="6">
        <f>'A.2 PRIHODI I RASHODI IF'!G40</f>
        <v>5000</v>
      </c>
      <c r="K25" s="6">
        <f>'A.2 PRIHODI I RASHODI IF'!G41</f>
        <v>43500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110000</v>
      </c>
      <c r="U25" s="6">
        <f>'A.2 PRIHODI I RASHODI IF'!G52</f>
        <v>0</v>
      </c>
      <c r="V25" s="6">
        <f>'A.2 PRIHODI I RASHODI IF'!G54</f>
        <v>34000</v>
      </c>
      <c r="W25" s="6">
        <v>0</v>
      </c>
      <c r="X25" s="23" t="str">
        <f>'OPĆI DIO'!$C$1</f>
        <v>1923 SVEUČILIŠTE U ZAGREBU - AGRONOMSKI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185667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185667</v>
      </c>
      <c r="X26" s="23" t="str">
        <f>'OPĆI DIO'!$C$1</f>
        <v>1923 SVEUČILIŠTE U ZAGREBU - AGRONOMSKI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25" zoomScale="90" zoomScaleNormal="90" workbookViewId="0">
      <selection activeCell="D21" sqref="D21"/>
    </sheetView>
  </sheetViews>
  <sheetFormatPr defaultColWidth="0" defaultRowHeight="14.5"/>
  <cols>
    <col min="1" max="1" width="3.26953125" style="281" customWidth="1"/>
    <col min="2" max="2" width="8.453125" style="281" bestFit="1" customWidth="1"/>
    <col min="3" max="3" width="37.81640625" style="281" customWidth="1"/>
    <col min="4" max="8" width="15.453125" style="281" customWidth="1"/>
    <col min="9" max="11" width="17.54296875" style="281" hidden="1" customWidth="1"/>
    <col min="12" max="16384" width="9.1796875" style="281" hidden="1"/>
  </cols>
  <sheetData>
    <row r="1" spans="1:10" s="267" customFormat="1" ht="15.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5">
      <c r="A2" s="403" t="s">
        <v>3883</v>
      </c>
      <c r="B2" s="403"/>
      <c r="C2" s="403"/>
      <c r="D2" s="403"/>
      <c r="E2" s="403"/>
      <c r="F2" s="403"/>
      <c r="G2" s="403"/>
      <c r="H2" s="403"/>
      <c r="I2" s="271"/>
      <c r="J2" s="271"/>
    </row>
    <row r="3" spans="1:10" s="267" customFormat="1" ht="18.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5">
      <c r="A4" s="403" t="s">
        <v>3884</v>
      </c>
      <c r="B4" s="403"/>
      <c r="C4" s="403"/>
      <c r="D4" s="403"/>
      <c r="E4" s="403"/>
      <c r="F4" s="403"/>
      <c r="G4" s="403"/>
      <c r="H4" s="403"/>
      <c r="I4" s="268"/>
      <c r="J4" s="268"/>
    </row>
    <row r="5" spans="1:10" s="267" customFormat="1" ht="18.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5">
      <c r="A6" s="403" t="s">
        <v>4777</v>
      </c>
      <c r="B6" s="403"/>
      <c r="C6" s="403"/>
      <c r="D6" s="403"/>
      <c r="E6" s="403"/>
      <c r="F6" s="403"/>
      <c r="G6" s="403"/>
      <c r="H6" s="40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29">
      <c r="A8" s="404" t="s">
        <v>4778</v>
      </c>
      <c r="B8" s="405"/>
      <c r="C8" s="40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400">
        <v>1</v>
      </c>
      <c r="B9" s="401"/>
      <c r="C9" s="40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15092706</v>
      </c>
      <c r="E10" s="317">
        <f t="shared" ref="E10:H10" si="0">+E11+E19</f>
        <v>15190218</v>
      </c>
      <c r="F10" s="317">
        <f t="shared" si="0"/>
        <v>20435319</v>
      </c>
      <c r="G10" s="317">
        <f t="shared" si="0"/>
        <v>20776651</v>
      </c>
      <c r="H10" s="317">
        <f t="shared" si="0"/>
        <v>20897636</v>
      </c>
      <c r="I10" s="315" t="str">
        <f>'OPĆI DIO'!$C$1</f>
        <v>1923 SVEUČILIŠTE U ZAGREBU - AGRONOMSKI FAKULTET</v>
      </c>
    </row>
    <row r="11" spans="1:10">
      <c r="A11" s="277">
        <v>6</v>
      </c>
      <c r="B11" s="277"/>
      <c r="C11" s="277" t="s">
        <v>4782</v>
      </c>
      <c r="D11" s="309">
        <f>SUM(D12:D18)</f>
        <v>15052544</v>
      </c>
      <c r="E11" s="309">
        <f t="shared" ref="E11:H11" si="1">SUM(E12:E18)</f>
        <v>15157422</v>
      </c>
      <c r="F11" s="309">
        <f t="shared" si="1"/>
        <v>20402319</v>
      </c>
      <c r="G11" s="309">
        <f t="shared" si="1"/>
        <v>20743651</v>
      </c>
      <c r="H11" s="309">
        <f t="shared" si="1"/>
        <v>20863636</v>
      </c>
      <c r="I11" s="315" t="str">
        <f>'OPĆI DIO'!$C$1</f>
        <v>1923 SVEUČILIŠTE U ZAGREBU - AGRONOMSKI FAKULTET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1923 SVEUČILIŠTE U ZAGREBU - AGRONOMSKI FAKULTET</v>
      </c>
    </row>
    <row r="13" spans="1:10" ht="29">
      <c r="A13" s="277"/>
      <c r="B13" s="278" t="s">
        <v>3889</v>
      </c>
      <c r="C13" s="278" t="s">
        <v>3888</v>
      </c>
      <c r="D13" s="350">
        <v>6381</v>
      </c>
      <c r="E13" s="350">
        <v>753587</v>
      </c>
      <c r="F13" s="340">
        <f>SUMIF('Unos prihoda i primitaka'!$L$3:$L$501,$B13,'Unos prihoda i primitaka'!G$3:G$501)</f>
        <v>2359295</v>
      </c>
      <c r="G13" s="340">
        <f>SUMIF('Unos prihoda i primitaka'!$L$3:$L$501,$B13,'Unos prihoda i primitaka'!H$3:H$501)</f>
        <v>2239637</v>
      </c>
      <c r="H13" s="340">
        <f>SUMIF('Unos prihoda i primitaka'!$L$3:$L$501,$B13,'Unos prihoda i primitaka'!I$3:I$501)</f>
        <v>2074629</v>
      </c>
      <c r="I13" s="315" t="str">
        <f>'OPĆI DIO'!$C$1</f>
        <v>1923 SVEUČILIŠTE U ZAGREBU - AGRONOMSKI FAKULTET</v>
      </c>
    </row>
    <row r="14" spans="1:10">
      <c r="A14" s="277"/>
      <c r="B14" s="278" t="s">
        <v>3891</v>
      </c>
      <c r="C14" s="278" t="s">
        <v>3890</v>
      </c>
      <c r="D14" s="350">
        <v>14493</v>
      </c>
      <c r="E14" s="350"/>
      <c r="F14" s="340">
        <f>SUMIF('Unos prihoda i primitaka'!$L$3:$L$501,$B14,'Unos prihoda i primitaka'!G$3:G$501)</f>
        <v>14000</v>
      </c>
      <c r="G14" s="340">
        <f>SUMIF('Unos prihoda i primitaka'!$L$3:$L$501,$B14,'Unos prihoda i primitaka'!H$3:H$501)</f>
        <v>14000</v>
      </c>
      <c r="H14" s="340">
        <f>SUMIF('Unos prihoda i primitaka'!$L$3:$L$501,$B14,'Unos prihoda i primitaka'!I$3:I$501)</f>
        <v>14000</v>
      </c>
      <c r="I14" s="315" t="str">
        <f>'OPĆI DIO'!$C$1</f>
        <v>1923 SVEUČILIŠTE U ZAGREBU - AGRONOMSKI FAKULTET</v>
      </c>
    </row>
    <row r="15" spans="1:10" ht="43.5">
      <c r="A15" s="277"/>
      <c r="B15" s="278" t="s">
        <v>3892</v>
      </c>
      <c r="C15" s="278" t="s">
        <v>3893</v>
      </c>
      <c r="D15" s="350">
        <v>821227</v>
      </c>
      <c r="E15" s="350">
        <v>1561468</v>
      </c>
      <c r="F15" s="340">
        <f>SUMIF('Unos prihoda i primitaka'!$L$3:$L$501,$B15,'Unos prihoda i primitaka'!G$3:G$501)</f>
        <v>625890</v>
      </c>
      <c r="G15" s="340">
        <f>SUMIF('Unos prihoda i primitaka'!$L$3:$L$501,$B15,'Unos prihoda i primitaka'!H$3:H$501)</f>
        <v>625000</v>
      </c>
      <c r="H15" s="340">
        <f>SUMIF('Unos prihoda i primitaka'!$L$3:$L$501,$B15,'Unos prihoda i primitaka'!I$3:I$501)</f>
        <v>850000</v>
      </c>
      <c r="I15" s="315" t="str">
        <f>'OPĆI DIO'!$C$1</f>
        <v>1923 SVEUČILIŠTE U ZAGREBU - AGRONOMSKI FAKULTET</v>
      </c>
    </row>
    <row r="16" spans="1:10" ht="29">
      <c r="A16" s="277"/>
      <c r="B16" s="278" t="s">
        <v>3895</v>
      </c>
      <c r="C16" s="278" t="s">
        <v>3894</v>
      </c>
      <c r="D16" s="350">
        <v>2132930</v>
      </c>
      <c r="E16" s="350">
        <v>1835194</v>
      </c>
      <c r="F16" s="340">
        <f>SUMIF('Unos prihoda i primitaka'!$L$3:$L$501,$B16,'Unos prihoda i primitaka'!G$3:G$501)</f>
        <v>2320000</v>
      </c>
      <c r="G16" s="340">
        <f>SUMIF('Unos prihoda i primitaka'!$L$3:$L$501,$B16,'Unos prihoda i primitaka'!H$3:H$501)</f>
        <v>2653000</v>
      </c>
      <c r="H16" s="340">
        <f>SUMIF('Unos prihoda i primitaka'!$L$3:$L$501,$B16,'Unos prihoda i primitaka'!I$3:I$501)</f>
        <v>3150000</v>
      </c>
      <c r="I16" s="315" t="str">
        <f>'OPĆI DIO'!$C$1</f>
        <v>1923 SVEUČILIŠTE U ZAGREBU - AGRONOMSKI FAKULTET</v>
      </c>
    </row>
    <row r="17" spans="1:9" ht="29">
      <c r="A17" s="277"/>
      <c r="B17" s="278" t="s">
        <v>3898</v>
      </c>
      <c r="C17" s="278" t="s">
        <v>3907</v>
      </c>
      <c r="D17" s="350">
        <v>12077513</v>
      </c>
      <c r="E17" s="350">
        <v>11007173</v>
      </c>
      <c r="F17" s="340">
        <f>SUMIF('Unos prihoda i primitaka'!$L$3:$L$501,$B17,'Unos prihoda i primitaka'!G$3:G$501)</f>
        <v>15083134</v>
      </c>
      <c r="G17" s="340">
        <f>SUMIF('Unos prihoda i primitaka'!$L$3:$L$501,$B17,'Unos prihoda i primitaka'!H$3:H$501)</f>
        <v>15212014</v>
      </c>
      <c r="H17" s="340">
        <f>SUMIF('Unos prihoda i primitaka'!$L$3:$L$501,$B17,'Unos prihoda i primitaka'!I$3:I$501)</f>
        <v>14775007</v>
      </c>
      <c r="I17" s="315" t="str">
        <f>'OPĆI DIO'!$C$1</f>
        <v>1923 SVEUČILIŠTE U ZAGREBU - AGRONOMSKI FAKULTET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1923 SVEUČILIŠTE U ZAGREBU - AGRONOMSKI FAKULTET</v>
      </c>
    </row>
    <row r="19" spans="1:9" s="315" customFormat="1">
      <c r="A19" s="312">
        <v>7</v>
      </c>
      <c r="B19" s="312"/>
      <c r="C19" s="313" t="s">
        <v>4783</v>
      </c>
      <c r="D19" s="314">
        <f>+D20+D21</f>
        <v>40162</v>
      </c>
      <c r="E19" s="314">
        <f t="shared" ref="E19:H19" si="2">+E20+E21</f>
        <v>32796</v>
      </c>
      <c r="F19" s="314">
        <f t="shared" si="2"/>
        <v>33000</v>
      </c>
      <c r="G19" s="314">
        <f t="shared" si="2"/>
        <v>33000</v>
      </c>
      <c r="H19" s="314">
        <f t="shared" si="2"/>
        <v>34000</v>
      </c>
      <c r="I19" s="315" t="str">
        <f>'OPĆI DIO'!$C$1</f>
        <v>1923 SVEUČILIŠTE U ZAGREBU - AGRONOMSKI FAKULTET</v>
      </c>
    </row>
    <row r="20" spans="1:9" ht="29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1923 SVEUČILIŠTE U ZAGREBU - AGRONOMSKI FAKULTET</v>
      </c>
    </row>
    <row r="21" spans="1:9" ht="29">
      <c r="A21" s="279"/>
      <c r="B21" s="280" t="s">
        <v>3901</v>
      </c>
      <c r="C21" s="278" t="s">
        <v>3902</v>
      </c>
      <c r="D21" s="350">
        <v>40162</v>
      </c>
      <c r="E21" s="350">
        <v>32796</v>
      </c>
      <c r="F21" s="340">
        <f>SUMIF('Unos prihoda i primitaka'!$L$3:$L$501,$B21,'Unos prihoda i primitaka'!G$3:G$501)</f>
        <v>33000</v>
      </c>
      <c r="G21" s="340">
        <f>SUMIF('Unos prihoda i primitaka'!$L$3:$L$501,$B21,'Unos prihoda i primitaka'!H$3:H$501)</f>
        <v>33000</v>
      </c>
      <c r="H21" s="340">
        <f>SUMIF('Unos prihoda i primitaka'!$L$3:$L$501,$B21,'Unos prihoda i primitaka'!I$3:I$501)</f>
        <v>34000</v>
      </c>
      <c r="I21" s="315" t="str">
        <f>'OPĆI DIO'!$C$1</f>
        <v>1923 SVEUČILIŠTE U ZAGREBU - AGRONOMSKI FAKULTET</v>
      </c>
    </row>
    <row r="24" spans="1:9" ht="29">
      <c r="A24" s="404" t="s">
        <v>4778</v>
      </c>
      <c r="B24" s="405"/>
      <c r="C24" s="40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400">
        <v>1</v>
      </c>
      <c r="B25" s="401"/>
      <c r="C25" s="40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20328862</v>
      </c>
      <c r="E26" s="339">
        <f t="shared" ref="E26:H26" si="3">+E27+E35</f>
        <v>14853129</v>
      </c>
      <c r="F26" s="339">
        <f t="shared" si="3"/>
        <v>20399682</v>
      </c>
      <c r="G26" s="339">
        <f t="shared" si="3"/>
        <v>20072458</v>
      </c>
      <c r="H26" s="339">
        <f t="shared" si="3"/>
        <v>18702174</v>
      </c>
      <c r="I26" s="315" t="str">
        <f>'OPĆI DIO'!$C$1</f>
        <v>1923 SVEUČILIŠTE U ZAGREBU - AGRONOMSKI FAKULTET</v>
      </c>
    </row>
    <row r="27" spans="1:9">
      <c r="A27" s="277">
        <v>3</v>
      </c>
      <c r="B27" s="277"/>
      <c r="C27" s="277" t="s">
        <v>4784</v>
      </c>
      <c r="D27" s="308">
        <f>SUM(D28:D34)</f>
        <v>19825472</v>
      </c>
      <c r="E27" s="308">
        <f t="shared" ref="E27:H27" si="4">SUM(E28:E34)</f>
        <v>13464964</v>
      </c>
      <c r="F27" s="308">
        <f t="shared" si="4"/>
        <v>19517623</v>
      </c>
      <c r="G27" s="308">
        <f t="shared" si="4"/>
        <v>19325458</v>
      </c>
      <c r="H27" s="308">
        <f t="shared" si="4"/>
        <v>17996174</v>
      </c>
      <c r="I27" s="315" t="str">
        <f>'OPĆI DIO'!$C$1</f>
        <v>1923 SVEUČILIŠTE U ZAGREBU - AGRONOMSKI FAKULTET</v>
      </c>
    </row>
    <row r="28" spans="1:9">
      <c r="A28" s="277"/>
      <c r="B28" s="278">
        <v>31</v>
      </c>
      <c r="C28" s="278" t="s">
        <v>195</v>
      </c>
      <c r="D28" s="351">
        <v>12121555</v>
      </c>
      <c r="E28" s="351">
        <v>10607654</v>
      </c>
      <c r="F28" s="342">
        <f>SUMIF('Unos rashoda i izdataka'!$P$3:$P$501,$B28,'Unos rashoda i izdataka'!J$3:J$501)+SUMIF('Unos rashoda P4'!$S$3:$S$501,$B28,'Unos rashoda P4'!H$3:H$501)</f>
        <v>12809699</v>
      </c>
      <c r="G28" s="342">
        <f>SUMIF('Unos rashoda i izdataka'!$P$3:$P$501,$B28,'Unos rashoda i izdataka'!K$3:K$501)+SUMIF('Unos rashoda P4'!$S$3:$S$501,$B28,'Unos rashoda P4'!I$3:I$501)</f>
        <v>12744699</v>
      </c>
      <c r="H28" s="342">
        <f>SUMIF('Unos rashoda i izdataka'!$P$3:$P$501,$B28,'Unos rashoda i izdataka'!L$3:L$501)+SUMIF('Unos rashoda P4'!$S$3:$S$501,$B28,'Unos rashoda P4'!J$3:J$501)</f>
        <v>12756699</v>
      </c>
      <c r="I28" s="315" t="str">
        <f>'OPĆI DIO'!$C$1</f>
        <v>1923 SVEUČILIŠTE U ZAGREBU - AGRONOMSKI FAKULTET</v>
      </c>
    </row>
    <row r="29" spans="1:9">
      <c r="A29" s="280"/>
      <c r="B29" s="280">
        <v>32</v>
      </c>
      <c r="C29" s="288" t="s">
        <v>196</v>
      </c>
      <c r="D29" s="352">
        <v>7690245</v>
      </c>
      <c r="E29" s="352">
        <v>2850959</v>
      </c>
      <c r="F29" s="342">
        <f>SUMIF('Unos rashoda i izdataka'!$P$3:$P$501,$B29,'Unos rashoda i izdataka'!J$3:J$501)+SUMIF('Unos rashoda P4'!$S$3:$S$501,$B29,'Unos rashoda P4'!H$3:H$501)</f>
        <v>6695924</v>
      </c>
      <c r="G29" s="342">
        <f>SUMIF('Unos rashoda i izdataka'!$P$3:$P$501,$B29,'Unos rashoda i izdataka'!K$3:K$501)+SUMIF('Unos rashoda P4'!$S$3:$S$501,$B29,'Unos rashoda P4'!I$3:I$501)</f>
        <v>6568759</v>
      </c>
      <c r="H29" s="342">
        <f>SUMIF('Unos rashoda i izdataka'!$P$3:$P$501,$B29,'Unos rashoda i izdataka'!L$3:L$501)+SUMIF('Unos rashoda P4'!$S$3:$S$501,$B29,'Unos rashoda P4'!J$3:J$501)</f>
        <v>5226475</v>
      </c>
      <c r="I29" s="315" t="str">
        <f>'OPĆI DIO'!$C$1</f>
        <v>1923 SVEUČILIŠTE U ZAGREBU - AGRONOMSKI FAKULTET</v>
      </c>
    </row>
    <row r="30" spans="1:9">
      <c r="A30" s="280"/>
      <c r="B30" s="280">
        <v>34</v>
      </c>
      <c r="C30" s="288" t="s">
        <v>197</v>
      </c>
      <c r="D30" s="352">
        <v>13672</v>
      </c>
      <c r="E30" s="352">
        <v>6351</v>
      </c>
      <c r="F30" s="342">
        <f>SUMIF('Unos rashoda i izdataka'!$P$3:$P$501,$B30,'Unos rashoda i izdataka'!J$3:J$501)+SUMIF('Unos rashoda P4'!$S$3:$S$501,$B30,'Unos rashoda P4'!H$3:H$501)</f>
        <v>12000</v>
      </c>
      <c r="G30" s="342">
        <f>SUMIF('Unos rashoda i izdataka'!$P$3:$P$501,$B30,'Unos rashoda i izdataka'!K$3:K$501)+SUMIF('Unos rashoda P4'!$S$3:$S$501,$B30,'Unos rashoda P4'!I$3:I$501)</f>
        <v>12000</v>
      </c>
      <c r="H30" s="342">
        <f>SUMIF('Unos rashoda i izdataka'!$P$3:$P$501,$B30,'Unos rashoda i izdataka'!L$3:L$501)+SUMIF('Unos rashoda P4'!$S$3:$S$501,$B30,'Unos rashoda P4'!J$3:J$501)</f>
        <v>13000</v>
      </c>
      <c r="I30" s="315" t="str">
        <f>'OPĆI DIO'!$C$1</f>
        <v>1923 SVEUČILIŠTE U ZAGREBU - AGRONOMSKI FAKULTET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1923 SVEUČILIŠTE U ZAGREBU - AGRONOMSKI FAKULTET</v>
      </c>
    </row>
    <row r="32" spans="1:9" ht="29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1923 SVEUČILIŠTE U ZAGREBU - AGRONOMSKI FAKULTET</v>
      </c>
    </row>
    <row r="33" spans="1:9" ht="29">
      <c r="A33" s="280"/>
      <c r="B33" s="280">
        <v>37</v>
      </c>
      <c r="C33" s="288" t="s">
        <v>245</v>
      </c>
      <c r="D33" s="352"/>
      <c r="E33" s="352"/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1923 SVEUČILIŠTE U ZAGREBU - AGRONOMSKI FAKULTET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1923 SVEUČILIŠTE U ZAGREBU - AGRONOMSKI FAKULTET</v>
      </c>
    </row>
    <row r="35" spans="1:9">
      <c r="A35" s="284">
        <v>4</v>
      </c>
      <c r="B35" s="285"/>
      <c r="C35" s="286" t="s">
        <v>4785</v>
      </c>
      <c r="D35" s="308">
        <f>SUM(D36:D40)</f>
        <v>503390</v>
      </c>
      <c r="E35" s="308">
        <f t="shared" ref="E35:H35" si="5">SUM(E36:E40)</f>
        <v>1388165</v>
      </c>
      <c r="F35" s="308">
        <f t="shared" si="5"/>
        <v>882059</v>
      </c>
      <c r="G35" s="308">
        <f t="shared" si="5"/>
        <v>747000</v>
      </c>
      <c r="H35" s="308">
        <f t="shared" si="5"/>
        <v>706000</v>
      </c>
      <c r="I35" s="315" t="str">
        <f>'OPĆI DIO'!$C$1</f>
        <v>1923 SVEUČILIŠTE U ZAGREBU - AGRONOMSKI FAKULTET</v>
      </c>
    </row>
    <row r="36" spans="1:9" ht="29">
      <c r="A36" s="278"/>
      <c r="B36" s="278">
        <v>41</v>
      </c>
      <c r="C36" s="287" t="s">
        <v>246</v>
      </c>
      <c r="D36" s="351">
        <v>6251</v>
      </c>
      <c r="E36" s="351">
        <v>4658</v>
      </c>
      <c r="F36" s="342">
        <f>SUMIF('Unos rashoda i izdataka'!$P$3:$P$501,$B36,'Unos rashoda i izdataka'!J$3:J$501)+SUMIF('Unos rashoda P4'!$S$3:$S$501,$B36,'Unos rashoda P4'!H$3:H$501)</f>
        <v>5000</v>
      </c>
      <c r="G36" s="342">
        <f>SUMIF('Unos rashoda i izdataka'!$P$3:$P$501,$B36,'Unos rashoda i izdataka'!K$3:K$501)+SUMIF('Unos rashoda P4'!$S$3:$S$501,$B36,'Unos rashoda P4'!I$3:I$501)</f>
        <v>5000</v>
      </c>
      <c r="H36" s="342">
        <f>SUMIF('Unos rashoda i izdataka'!$P$3:$P$501,$B36,'Unos rashoda i izdataka'!L$3:L$501)+SUMIF('Unos rashoda P4'!$S$3:$S$501,$B36,'Unos rashoda P4'!J$3:J$501)</f>
        <v>6000</v>
      </c>
      <c r="I36" s="315" t="str">
        <f>'OPĆI DIO'!$C$1</f>
        <v>1923 SVEUČILIŠTE U ZAGREBU - AGRONOMSKI FAKULTET</v>
      </c>
    </row>
    <row r="37" spans="1:9" ht="29">
      <c r="A37" s="278"/>
      <c r="B37" s="278">
        <v>42</v>
      </c>
      <c r="C37" s="287" t="s">
        <v>227</v>
      </c>
      <c r="D37" s="351">
        <v>497139</v>
      </c>
      <c r="E37" s="351"/>
      <c r="F37" s="342">
        <f>SUMIF('Unos rashoda i izdataka'!$P$3:$P$501,$B37,'Unos rashoda i izdataka'!J$3:J$501)+SUMIF('Unos rashoda P4'!$S$3:$S$501,$B37,'Unos rashoda P4'!H$3:H$501)</f>
        <v>677059</v>
      </c>
      <c r="G37" s="342">
        <f>SUMIF('Unos rashoda i izdataka'!$P$3:$P$501,$B37,'Unos rashoda i izdataka'!K$3:K$501)+SUMIF('Unos rashoda P4'!$S$3:$S$501,$B37,'Unos rashoda P4'!I$3:I$501)</f>
        <v>542000</v>
      </c>
      <c r="H37" s="342">
        <f>SUMIF('Unos rashoda i izdataka'!$P$3:$P$501,$B37,'Unos rashoda i izdataka'!L$3:L$501)+SUMIF('Unos rashoda P4'!$S$3:$S$501,$B37,'Unos rashoda P4'!J$3:J$501)</f>
        <v>550000</v>
      </c>
      <c r="I37" s="315" t="str">
        <f>'OPĆI DIO'!$C$1</f>
        <v>1923 SVEUČILIŠTE U ZAGREBU - AGRONOMSKI FAKULTET</v>
      </c>
    </row>
    <row r="38" spans="1:9" ht="29">
      <c r="A38" s="278"/>
      <c r="B38" s="278">
        <v>43</v>
      </c>
      <c r="C38" s="287" t="s">
        <v>247</v>
      </c>
      <c r="D38" s="351"/>
      <c r="E38" s="351">
        <v>198287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1923 SVEUČILIŠTE U ZAGREBU - AGRONOMSKI FAKULTET</v>
      </c>
    </row>
    <row r="39" spans="1:9" ht="29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1923 SVEUČILIŠTE U ZAGREBU - AGRONOMSKI FAKULTET</v>
      </c>
    </row>
    <row r="40" spans="1:9" ht="29">
      <c r="A40" s="278"/>
      <c r="B40" s="278">
        <v>45</v>
      </c>
      <c r="C40" s="287" t="s">
        <v>200</v>
      </c>
      <c r="D40" s="351"/>
      <c r="E40" s="351">
        <v>1185220</v>
      </c>
      <c r="F40" s="342">
        <f>SUMIF('Unos rashoda i izdataka'!$P$3:$P$501,$B40,'Unos rashoda i izdataka'!J$3:J$501)+SUMIF('Unos rashoda P4'!$S$3:$S$501,$B40,'Unos rashoda P4'!H$3:H$501)</f>
        <v>200000</v>
      </c>
      <c r="G40" s="342">
        <f>SUMIF('Unos rashoda i izdataka'!$P$3:$P$501,$B40,'Unos rashoda i izdataka'!K$3:K$501)+SUMIF('Unos rashoda P4'!$S$3:$S$501,$B40,'Unos rashoda P4'!I$3:I$501)</f>
        <v>200000</v>
      </c>
      <c r="H40" s="342">
        <f>SUMIF('Unos rashoda i izdataka'!$P$3:$P$501,$B40,'Unos rashoda i izdataka'!L$3:L$501)+SUMIF('Unos rashoda P4'!$S$3:$S$501,$B40,'Unos rashoda P4'!J$3:J$501)</f>
        <v>150000</v>
      </c>
      <c r="I40" s="315" t="str">
        <f>'OPĆI DIO'!$C$1</f>
        <v>1923 SVEUČILIŠTE U ZAGREBU - AGRONOMSKI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9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0" defaultRowHeight="14.5"/>
  <cols>
    <col min="1" max="1" width="9.1796875" style="281" customWidth="1"/>
    <col min="2" max="2" width="42" style="281" customWidth="1"/>
    <col min="3" max="7" width="15.7265625" style="281" customWidth="1"/>
    <col min="8" max="8" width="0" style="281" hidden="1" customWidth="1"/>
    <col min="9" max="16384" width="9.1796875" style="281" hidden="1"/>
  </cols>
  <sheetData>
    <row r="1" spans="1:8" s="295" customFormat="1" ht="18.5">
      <c r="B1" s="403" t="s">
        <v>4786</v>
      </c>
      <c r="C1" s="403"/>
      <c r="D1" s="403"/>
      <c r="E1" s="403"/>
      <c r="F1" s="403"/>
      <c r="G1" s="403"/>
    </row>
    <row r="2" spans="1:8">
      <c r="B2" s="272"/>
      <c r="C2" s="272"/>
      <c r="D2" s="272"/>
      <c r="E2" s="272"/>
      <c r="F2" s="272"/>
      <c r="G2" s="272"/>
    </row>
    <row r="3" spans="1:8" ht="29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0</v>
      </c>
      <c r="D5" s="310">
        <f>+D6+D9+D11+D14+D25+D28</f>
        <v>15190418</v>
      </c>
      <c r="E5" s="310">
        <f>+E6+E9+E11+E14+E25+E28</f>
        <v>20435319</v>
      </c>
      <c r="F5" s="310">
        <f>+F6+F9+F11+F14+F25+F28</f>
        <v>20776651</v>
      </c>
      <c r="G5" s="310">
        <f>+G6+G9+G11+G14+G25+G28</f>
        <v>20897636</v>
      </c>
      <c r="H5" s="315" t="str">
        <f>'OPĆI DIO'!$C$1</f>
        <v>1923 SVEUČILIŠTE U ZAGREBU - AGRONOMSKI FAKULTET</v>
      </c>
    </row>
    <row r="6" spans="1:8">
      <c r="A6" s="365">
        <v>1</v>
      </c>
      <c r="B6" s="361" t="s">
        <v>4787</v>
      </c>
      <c r="C6" s="311">
        <f>+C7+C8</f>
        <v>0</v>
      </c>
      <c r="D6" s="309">
        <f t="shared" ref="D6:G6" si="0">+D7+D8</f>
        <v>11007373</v>
      </c>
      <c r="E6" s="309">
        <f t="shared" si="0"/>
        <v>15083134</v>
      </c>
      <c r="F6" s="309">
        <f t="shared" si="0"/>
        <v>15212014</v>
      </c>
      <c r="G6" s="309">
        <f t="shared" si="0"/>
        <v>14775007</v>
      </c>
      <c r="H6" s="315" t="str">
        <f>'OPĆI DIO'!$C$1</f>
        <v>1923 SVEUČILIŠTE U ZAGREBU - AGRONOMSKI FAKULTET</v>
      </c>
    </row>
    <row r="7" spans="1:8">
      <c r="A7" s="365">
        <v>11</v>
      </c>
      <c r="B7" s="362" t="s">
        <v>4788</v>
      </c>
      <c r="C7" s="350"/>
      <c r="D7" s="350">
        <v>11007373</v>
      </c>
      <c r="E7" s="340">
        <f>SUMIF('Unos prihoda i primitaka'!$C$3:$C$501,$A7,'Unos prihoda i primitaka'!G$3:G$501)</f>
        <v>15059300</v>
      </c>
      <c r="F7" s="340">
        <f>SUMIF('Unos prihoda i primitaka'!$C$3:$C$501,$A7,'Unos prihoda i primitaka'!H$3:H$501)</f>
        <v>15212014</v>
      </c>
      <c r="G7" s="340">
        <f>SUMIF('Unos prihoda i primitaka'!$C$3:$C$501,$A7,'Unos prihoda i primitaka'!I$3:I$501)</f>
        <v>14775007</v>
      </c>
      <c r="H7" s="315" t="str">
        <f>'OPĆI DIO'!$C$1</f>
        <v>1923 SVEUČILIŠTE U ZAGREBU - AGRONOMSKI FAKULTET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23834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1923 SVEUČILIŠTE U ZAGREBU - AGRONOMSKI FAKULTET</v>
      </c>
    </row>
    <row r="9" spans="1:8" s="348" customFormat="1">
      <c r="A9" s="367">
        <v>3</v>
      </c>
      <c r="B9" s="361" t="s">
        <v>4790</v>
      </c>
      <c r="C9" s="309">
        <f>+C10</f>
        <v>0</v>
      </c>
      <c r="D9" s="309">
        <f t="shared" ref="D9:G9" si="1">+D10</f>
        <v>1824657</v>
      </c>
      <c r="E9" s="309">
        <f t="shared" si="1"/>
        <v>2214000</v>
      </c>
      <c r="F9" s="309">
        <f t="shared" si="1"/>
        <v>2557000</v>
      </c>
      <c r="G9" s="309">
        <f t="shared" si="1"/>
        <v>3054000</v>
      </c>
      <c r="H9" s="315" t="str">
        <f>'OPĆI DIO'!$C$1</f>
        <v>1923 SVEUČILIŠTE U ZAGREBU - AGRONOMSKI FAKULTET</v>
      </c>
    </row>
    <row r="10" spans="1:8">
      <c r="A10" s="365">
        <v>31</v>
      </c>
      <c r="B10" s="364" t="s">
        <v>4791</v>
      </c>
      <c r="C10" s="350"/>
      <c r="D10" s="350">
        <v>1824657</v>
      </c>
      <c r="E10" s="340">
        <f>SUMIF('Unos prihoda i primitaka'!$C$3:$C$501,$A10,'Unos prihoda i primitaka'!G$3:G$501)</f>
        <v>2214000</v>
      </c>
      <c r="F10" s="340">
        <f>SUMIF('Unos prihoda i primitaka'!$C$3:$C$501,$A10,'Unos prihoda i primitaka'!H$3:H$501)</f>
        <v>2557000</v>
      </c>
      <c r="G10" s="340">
        <f>SUMIF('Unos prihoda i primitaka'!$C$3:$C$501,$A10,'Unos prihoda i primitaka'!I$3:I$501)</f>
        <v>3054000</v>
      </c>
      <c r="H10" s="315" t="str">
        <f>'OPĆI DIO'!$C$1</f>
        <v>1923 SVEUČILIŠTE U ZAGREBU - AGRONOMSKI FAKULTET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1561468</v>
      </c>
      <c r="E11" s="309">
        <f t="shared" si="2"/>
        <v>625890</v>
      </c>
      <c r="F11" s="309">
        <f t="shared" si="2"/>
        <v>625000</v>
      </c>
      <c r="G11" s="309">
        <f t="shared" si="2"/>
        <v>850000</v>
      </c>
      <c r="H11" s="315" t="str">
        <f>'OPĆI DIO'!$C$1</f>
        <v>1923 SVEUČILIŠTE U ZAGREBU - AGRONOMSKI FAKULTET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1923 SVEUČILIŠTE U ZAGREBU - AGRONOMSKI FAKULTET</v>
      </c>
    </row>
    <row r="13" spans="1:8">
      <c r="A13" s="368">
        <v>43</v>
      </c>
      <c r="B13" s="364" t="s">
        <v>4794</v>
      </c>
      <c r="C13" s="350"/>
      <c r="D13" s="350">
        <v>1561468</v>
      </c>
      <c r="E13" s="340">
        <f>SUMIF('Unos prihoda i primitaka'!$C$3:$C$501,$A13,'Unos prihoda i primitaka'!G$3:G$501)-'B.2 RAČUN FINANC IF'!E7</f>
        <v>625890</v>
      </c>
      <c r="F13" s="340">
        <f>SUMIF('Unos prihoda i primitaka'!$C$3:$C$501,$A13,'Unos prihoda i primitaka'!H$3:H$501)-'B.2 RAČUN FINANC IF'!F7</f>
        <v>625000</v>
      </c>
      <c r="G13" s="340">
        <f>SUMIF('Unos prihoda i primitaka'!$C$3:$C$501,$A13,'Unos prihoda i primitaka'!I$3:I$501)-'B.2 RAČUN FINANC IF'!G7</f>
        <v>850000</v>
      </c>
      <c r="H13" s="315" t="str">
        <f>'OPĆI DIO'!$C$1</f>
        <v>1923 SVEUČILIŠTE U ZAGREBU - AGRONOMSKI FAKULTET</v>
      </c>
    </row>
    <row r="14" spans="1:8" s="348" customFormat="1">
      <c r="A14" s="367">
        <v>5</v>
      </c>
      <c r="B14" s="361" t="s">
        <v>4795</v>
      </c>
      <c r="C14" s="309">
        <f>SUM(C15:C24)</f>
        <v>0</v>
      </c>
      <c r="D14" s="309">
        <f>SUM(D15:D24)</f>
        <v>753587</v>
      </c>
      <c r="E14" s="309">
        <f>SUM(E15:E24)</f>
        <v>2359295</v>
      </c>
      <c r="F14" s="309">
        <f>SUM(F15:F24)</f>
        <v>2239637</v>
      </c>
      <c r="G14" s="309">
        <f>SUM(G15:G24)</f>
        <v>2074629</v>
      </c>
      <c r="H14" s="315" t="str">
        <f>'OPĆI DIO'!$C$1</f>
        <v>1923 SVEUČILIŠTE U ZAGREBU - AGRONOMSKI FAKULTET</v>
      </c>
    </row>
    <row r="15" spans="1:8">
      <c r="A15" s="365">
        <v>51</v>
      </c>
      <c r="B15" s="364" t="s">
        <v>4796</v>
      </c>
      <c r="C15" s="350"/>
      <c r="D15" s="350">
        <v>100000</v>
      </c>
      <c r="E15" s="340">
        <f>SUMIF('Unos prihoda i primitaka'!$C$3:$C$501,$A15,'Unos prihoda i primitaka'!G$3:G$501)</f>
        <v>1500000</v>
      </c>
      <c r="F15" s="340">
        <f>SUMIF('Unos prihoda i primitaka'!$C$3:$C$501,$A15,'Unos prihoda i primitaka'!H$3:H$501)</f>
        <v>1700000</v>
      </c>
      <c r="G15" s="340">
        <f>SUMIF('Unos prihoda i primitaka'!$C$3:$C$501,$A15,'Unos prihoda i primitaka'!I$3:I$501)</f>
        <v>1800000</v>
      </c>
      <c r="H15" s="315" t="str">
        <f>'OPĆI DIO'!$C$1</f>
        <v>1923 SVEUČILIŠTE U ZAGREBU - AGRONOMSKI FAKULTET</v>
      </c>
    </row>
    <row r="16" spans="1:8">
      <c r="A16" s="365">
        <v>52</v>
      </c>
      <c r="B16" s="364" t="s">
        <v>4797</v>
      </c>
      <c r="C16" s="350"/>
      <c r="D16" s="350">
        <v>653587</v>
      </c>
      <c r="E16" s="340">
        <f>SUMIF('Unos prihoda i primitaka'!$C$3:$C$501,$A16,'Unos prihoda i primitaka'!G$3:G$501)</f>
        <v>724236</v>
      </c>
      <c r="F16" s="340">
        <f>SUMIF('Unos prihoda i primitaka'!$C$3:$C$501,$A16,'Unos prihoda i primitaka'!H$3:H$501)</f>
        <v>539637</v>
      </c>
      <c r="G16" s="340">
        <f>SUMIF('Unos prihoda i primitaka'!$C$3:$C$501,$A16,'Unos prihoda i primitaka'!I$3:I$501)</f>
        <v>274629</v>
      </c>
      <c r="H16" s="315" t="str">
        <f>'OPĆI DIO'!$C$1</f>
        <v>1923 SVEUČILIŠTE U ZAGREBU - AGRONOMSKI FAKULTET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1923 SVEUČILIŠTE U ZAGREBU - AGRONOMSKI FAKULTET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1923 SVEUČILIŠTE U ZAGREBU - AGRONOMSKI FAKULTET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1923 SVEUČILIŠTE U ZAGREBU - AGRONOMSKI FAKULTET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135059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1923 SVEUČILIŠTE U ZAGREBU - AGRONOMSKI FAKULTET</v>
      </c>
    </row>
    <row r="21" spans="1:8" ht="29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1923 SVEUČILIŠTE U ZAGREBU - AGRONOMSKI FAKULTET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1923 SVEUČILIŠTE U ZAGREBU - AGRONOMSKI FAKULTET</v>
      </c>
    </row>
    <row r="23" spans="1:8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1923 SVEUČILIŠTE U ZAGREBU - AGRONOMSKI FAKULTET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1923 SVEUČILIŠTE U ZAGREBU - AGRONOMSKI FAKULTET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10537</v>
      </c>
      <c r="E25" s="309">
        <f>SUM(E26:E27)</f>
        <v>120000</v>
      </c>
      <c r="F25" s="309">
        <f t="shared" si="3"/>
        <v>110000</v>
      </c>
      <c r="G25" s="309">
        <f t="shared" si="3"/>
        <v>110000</v>
      </c>
      <c r="H25" s="315" t="str">
        <f>'OPĆI DIO'!$C$1</f>
        <v>1923 SVEUČILIŠTE U ZAGREBU - AGRONOMSKI FAKULTET</v>
      </c>
    </row>
    <row r="26" spans="1:8">
      <c r="A26" s="365">
        <v>61</v>
      </c>
      <c r="B26" s="364" t="s">
        <v>4804</v>
      </c>
      <c r="C26" s="350"/>
      <c r="D26" s="350">
        <v>10537</v>
      </c>
      <c r="E26" s="340">
        <f>SUMIF('Unos prihoda i primitaka'!$C$3:$C$501,$A26,'Unos prihoda i primitaka'!G$3:G$501)</f>
        <v>120000</v>
      </c>
      <c r="F26" s="340">
        <f>SUMIF('Unos prihoda i primitaka'!$C$3:$C$501,$A26,'Unos prihoda i primitaka'!H$3:H$501)</f>
        <v>110000</v>
      </c>
      <c r="G26" s="340">
        <f>SUMIF('Unos prihoda i primitaka'!$C$3:$C$501,$A26,'Unos prihoda i primitaka'!I$3:I$501)</f>
        <v>110000</v>
      </c>
      <c r="H26" s="315" t="str">
        <f>'OPĆI DIO'!$C$1</f>
        <v>1923 SVEUČILIŠTE U ZAGREBU - AGRONOMSKI FAKULTET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1923 SVEUČILIŠTE U ZAGREBU - AGRONOMSKI FAKULTET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32796</v>
      </c>
      <c r="E28" s="309">
        <f>+E29</f>
        <v>33000</v>
      </c>
      <c r="F28" s="309">
        <f t="shared" si="4"/>
        <v>33000</v>
      </c>
      <c r="G28" s="309">
        <f t="shared" si="4"/>
        <v>34000</v>
      </c>
      <c r="H28" s="315" t="str">
        <f>'OPĆI DIO'!$C$1</f>
        <v>1923 SVEUČILIŠTE U ZAGREBU - AGRONOMSKI FAKULTET</v>
      </c>
    </row>
    <row r="29" spans="1:8" ht="29">
      <c r="A29" s="365">
        <v>71</v>
      </c>
      <c r="B29" s="364" t="s">
        <v>4807</v>
      </c>
      <c r="C29" s="350"/>
      <c r="D29" s="350">
        <v>32796</v>
      </c>
      <c r="E29" s="340">
        <f>SUMIF('Unos prihoda i primitaka'!$C$3:$C$501,$A29,'Unos prihoda i primitaka'!G$3:G$501)</f>
        <v>33000</v>
      </c>
      <c r="F29" s="340">
        <f>SUMIF('Unos prihoda i primitaka'!$C$3:$C$501,$A29,'Unos prihoda i primitaka'!H$3:H$501)</f>
        <v>33000</v>
      </c>
      <c r="G29" s="340">
        <f>SUMIF('Unos prihoda i primitaka'!$C$3:$C$501,$A29,'Unos prihoda i primitaka'!I$3:I$501)</f>
        <v>34000</v>
      </c>
      <c r="H29" s="315" t="str">
        <f>'OPĆI DIO'!$C$1</f>
        <v>1923 SVEUČILIŠTE U ZAGREBU - AGRONOMSKI FAKULTET</v>
      </c>
    </row>
    <row r="30" spans="1:8" ht="24" customHeight="1">
      <c r="A30" s="365">
        <v>0</v>
      </c>
      <c r="B30" s="360" t="s">
        <v>251</v>
      </c>
      <c r="C30" s="310">
        <f>+C31+C34+C36+C39+C50+C53</f>
        <v>0</v>
      </c>
      <c r="D30" s="310">
        <f>+D31+D34+D36+D39+D50+D53</f>
        <v>14848134</v>
      </c>
      <c r="E30" s="310">
        <f>+E31+E34+E36+E39+E50+E53</f>
        <v>19278393</v>
      </c>
      <c r="F30" s="310">
        <f>+F31+F34+F36+F39+F50+F53</f>
        <v>19076514</v>
      </c>
      <c r="G30" s="310">
        <f>+G31+G34+G36+G39+G50+G53</f>
        <v>18516507</v>
      </c>
      <c r="H30" s="315" t="str">
        <f>'OPĆI DIO'!$C$1</f>
        <v>1923 SVEUČILIŠTE U ZAGREBU - AGRONOMSKI FAKULTET</v>
      </c>
    </row>
    <row r="31" spans="1:8" s="348" customFormat="1">
      <c r="A31" s="367">
        <v>1</v>
      </c>
      <c r="B31" s="361" t="s">
        <v>4787</v>
      </c>
      <c r="C31" s="309">
        <f>+C32+C33</f>
        <v>0</v>
      </c>
      <c r="D31" s="309">
        <f t="shared" ref="D31" si="5">+D32+D33</f>
        <v>11007373</v>
      </c>
      <c r="E31" s="309">
        <f t="shared" ref="E31" si="6">+E32+E33</f>
        <v>15083134</v>
      </c>
      <c r="F31" s="309">
        <f t="shared" ref="F31" si="7">+F32+F33</f>
        <v>15212014</v>
      </c>
      <c r="G31" s="309">
        <f t="shared" ref="G31" si="8">+G32+G33</f>
        <v>14775007</v>
      </c>
      <c r="H31" s="315" t="str">
        <f>'OPĆI DIO'!$C$1</f>
        <v>1923 SVEUČILIŠTE U ZAGREBU - AGRONOMSKI FAKULTET</v>
      </c>
    </row>
    <row r="32" spans="1:8">
      <c r="A32" s="365">
        <v>11</v>
      </c>
      <c r="B32" s="362" t="s">
        <v>4788</v>
      </c>
      <c r="C32" s="350"/>
      <c r="D32" s="350">
        <v>11007373</v>
      </c>
      <c r="E32" s="342">
        <f>SUMIF('Unos rashoda i izdataka'!$Q$3:$Q$501,$A32,'Unos rashoda i izdataka'!J$3:J$501)+SUMIF('Unos rashoda P4'!$A$3:$A$501,$A32,'Unos rashoda P4'!H$3:H$501)</f>
        <v>15059300</v>
      </c>
      <c r="F32" s="342">
        <f>SUMIF('Unos rashoda i izdataka'!$Q$3:$Q$501,$A32,'Unos rashoda i izdataka'!K$3:K$501)+SUMIF('Unos rashoda P4'!$A$3:$A$501,$A32,'Unos rashoda P4'!I$3:I$501)</f>
        <v>15212014</v>
      </c>
      <c r="G32" s="342">
        <f>SUMIF('Unos rashoda i izdataka'!$Q$3:$Q$501,$A32,'Unos rashoda i izdataka'!L$3:L$501)+SUMIF('Unos rashoda P4'!$A$3:$A$501,$A32,'Unos rashoda P4'!J$3:J$501)</f>
        <v>14775007</v>
      </c>
      <c r="H32" s="315" t="str">
        <f>'OPĆI DIO'!$C$1</f>
        <v>1923 SVEUČILIŠTE U ZAGREBU - AGRONOMSKI FAKULTET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23834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1923 SVEUČILIŠTE U ZAGREBU - AGRONOMSKI FAKULTET</v>
      </c>
    </row>
    <row r="34" spans="1:8" s="348" customFormat="1">
      <c r="A34" s="367">
        <v>3</v>
      </c>
      <c r="B34" s="361" t="s">
        <v>4790</v>
      </c>
      <c r="C34" s="309">
        <f>+C35</f>
        <v>0</v>
      </c>
      <c r="D34" s="309">
        <f t="shared" ref="D34:G34" si="9">+D35</f>
        <v>1827616</v>
      </c>
      <c r="E34" s="309">
        <f t="shared" si="9"/>
        <v>2981000</v>
      </c>
      <c r="F34" s="309">
        <f t="shared" si="9"/>
        <v>2790000</v>
      </c>
      <c r="G34" s="309">
        <f t="shared" si="9"/>
        <v>2784000</v>
      </c>
      <c r="H34" s="315" t="str">
        <f>'OPĆI DIO'!$C$1</f>
        <v>1923 SVEUČILIŠTE U ZAGREBU - AGRONOMSKI FAKULTET</v>
      </c>
    </row>
    <row r="35" spans="1:8">
      <c r="A35" s="368">
        <v>31</v>
      </c>
      <c r="B35" s="364" t="s">
        <v>4791</v>
      </c>
      <c r="C35" s="350"/>
      <c r="D35" s="350">
        <v>1827616</v>
      </c>
      <c r="E35" s="342">
        <f>SUMIF('Unos rashoda i izdataka'!$Q$3:$Q$501,$A35,'Unos rashoda i izdataka'!J$3:J$501)+SUMIF('Unos rashoda P4'!$A$3:$A$501,$A35,'Unos rashoda P4'!H$3:H$501)-'B.2 RAČUN FINANC IF'!E13</f>
        <v>2981000</v>
      </c>
      <c r="F35" s="342">
        <f>SUMIF('Unos rashoda i izdataka'!$Q$3:$Q$501,$A35,'Unos rashoda i izdataka'!K$3:K$501)+SUMIF('Unos rashoda P4'!$A$3:$A$501,$A35,'Unos rashoda P4'!I$3:I$501)-'B.2 RAČUN FINANC IF'!F13</f>
        <v>2790000</v>
      </c>
      <c r="G35" s="342">
        <f>SUMIF('Unos rashoda i izdataka'!$Q$3:$Q$501,$A35,'Unos rashoda i izdataka'!L$3:L$501)+SUMIF('Unos rashoda P4'!$A$3:$A$501,$A35,'Unos rashoda P4'!J$3:J$501)-'B.2 RAČUN FINANC IF'!G13</f>
        <v>2784000</v>
      </c>
      <c r="H35" s="315" t="str">
        <f>'OPĆI DIO'!$C$1</f>
        <v>1923 SVEUČILIŠTE U ZAGREBU - AGRONOMSKI FAKULTET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1561468</v>
      </c>
      <c r="E36" s="309">
        <f>+E37+E38</f>
        <v>855000</v>
      </c>
      <c r="F36" s="309">
        <f t="shared" si="10"/>
        <v>860000</v>
      </c>
      <c r="G36" s="309">
        <f t="shared" si="10"/>
        <v>765000</v>
      </c>
      <c r="H36" s="315" t="str">
        <f>'OPĆI DIO'!$C$1</f>
        <v>1923 SVEUČILIŠTE U ZAGREBU - AGRONOMSKI FAKULTET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1923 SVEUČILIŠTE U ZAGREBU - AGRONOMSKI FAKULTET</v>
      </c>
    </row>
    <row r="38" spans="1:8">
      <c r="A38" s="365">
        <v>43</v>
      </c>
      <c r="B38" s="364" t="s">
        <v>4794</v>
      </c>
      <c r="C38" s="350"/>
      <c r="D38" s="350">
        <v>1561468</v>
      </c>
      <c r="E38" s="342">
        <f>SUMIF('Unos rashoda i izdataka'!$Q$3:$Q$501,$A38,'Unos rashoda i izdataka'!J$3:J$501)+SUMIF('Unos rashoda P4'!$A$3:$A$501,$A38,'Unos rashoda P4'!H$3:H$501)</f>
        <v>855000</v>
      </c>
      <c r="F38" s="342">
        <f>SUMIF('Unos rashoda i izdataka'!$Q$3:$Q$501,$A38,'Unos rashoda i izdataka'!K$3:K$501)+SUMIF('Unos rashoda P4'!$A$3:$A$501,$A38,'Unos rashoda P4'!I$3:I$501)</f>
        <v>860000</v>
      </c>
      <c r="G38" s="342">
        <f>SUMIF('Unos rashoda i izdataka'!$Q$3:$Q$501,$A38,'Unos rashoda i izdataka'!L$3:L$501)+SUMIF('Unos rashoda P4'!$A$3:$A$501,$A38,'Unos rashoda P4'!J$3:J$501)</f>
        <v>765000</v>
      </c>
      <c r="H38" s="315" t="str">
        <f>'OPĆI DIO'!$C$1</f>
        <v>1923 SVEUČILIŠTE U ZAGREBU - AGRONOMSKI FAKULTET</v>
      </c>
    </row>
    <row r="39" spans="1:8" s="348" customFormat="1">
      <c r="A39" s="367">
        <v>5</v>
      </c>
      <c r="B39" s="361" t="s">
        <v>4795</v>
      </c>
      <c r="C39" s="309">
        <f>SUM(C40:C49)</f>
        <v>0</v>
      </c>
      <c r="D39" s="309">
        <f>SUM(D40:D49)</f>
        <v>198799</v>
      </c>
      <c r="E39" s="309">
        <f>SUM(E40:E49)</f>
        <v>206259</v>
      </c>
      <c r="F39" s="309">
        <f>SUM(F40:F49)</f>
        <v>71500</v>
      </c>
      <c r="G39" s="309">
        <f>SUM(G40:G49)</f>
        <v>48500</v>
      </c>
      <c r="H39" s="315" t="str">
        <f>'OPĆI DIO'!$C$1</f>
        <v>1923 SVEUČILIŠTE U ZAGREBU - AGRONOMSKI FAKULTET</v>
      </c>
    </row>
    <row r="40" spans="1:8">
      <c r="A40" s="365">
        <v>51</v>
      </c>
      <c r="B40" s="364" t="s">
        <v>4796</v>
      </c>
      <c r="C40" s="350"/>
      <c r="D40" s="350">
        <v>161401</v>
      </c>
      <c r="E40" s="342">
        <f>SUMIF('Unos rashoda i izdataka'!$Q$3:$Q$501,$A40,'Unos rashoda i izdataka'!J$3:J$501)+SUMIF('Unos rashoda P4'!$A$3:$A$501,$A40,'Unos rashoda P4'!H$3:H$501)</f>
        <v>19700</v>
      </c>
      <c r="F40" s="342">
        <f>SUMIF('Unos rashoda i izdataka'!$Q$3:$Q$501,$A40,'Unos rashoda i izdataka'!K$3:K$501)+SUMIF('Unos rashoda P4'!$A$3:$A$501,$A40,'Unos rashoda P4'!I$3:I$501)</f>
        <v>19000</v>
      </c>
      <c r="G40" s="342">
        <f>SUMIF('Unos rashoda i izdataka'!$Q$3:$Q$501,$A40,'Unos rashoda i izdataka'!L$3:L$501)+SUMIF('Unos rashoda P4'!$A$3:$A$501,$A40,'Unos rashoda P4'!J$3:J$501)</f>
        <v>5000</v>
      </c>
      <c r="H40" s="315" t="str">
        <f>'OPĆI DIO'!$C$1</f>
        <v>1923 SVEUČILIŠTE U ZAGREBU - AGRONOMSKI FAKULTET</v>
      </c>
    </row>
    <row r="41" spans="1:8">
      <c r="A41" s="365">
        <v>52</v>
      </c>
      <c r="B41" s="364" t="s">
        <v>4797</v>
      </c>
      <c r="C41" s="350"/>
      <c r="D41" s="350">
        <v>37398</v>
      </c>
      <c r="E41" s="342">
        <f>SUMIF('Unos rashoda i izdataka'!$Q$3:$Q$501,$A41,'Unos rashoda i izdataka'!J$3:J$501)+SUMIF('Unos rashoda P4'!$A$3:$A$501,$A41,'Unos rashoda P4'!H$3:H$501)</f>
        <v>51500</v>
      </c>
      <c r="F41" s="342">
        <f>SUMIF('Unos rashoda i izdataka'!$Q$3:$Q$501,$A41,'Unos rashoda i izdataka'!K$3:K$501)+SUMIF('Unos rashoda P4'!$A$3:$A$501,$A41,'Unos rashoda P4'!I$3:I$501)</f>
        <v>52500</v>
      </c>
      <c r="G41" s="342">
        <f>SUMIF('Unos rashoda i izdataka'!$Q$3:$Q$501,$A41,'Unos rashoda i izdataka'!L$3:L$501)+SUMIF('Unos rashoda P4'!$A$3:$A$501,$A41,'Unos rashoda P4'!J$3:J$501)</f>
        <v>43500</v>
      </c>
      <c r="H41" s="315" t="str">
        <f>'OPĆI DIO'!$C$1</f>
        <v>1923 SVEUČILIŠTE U ZAGREBU - AGRONOMSKI FAKULTET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1923 SVEUČILIŠTE U ZAGREBU - AGRONOMSKI FAKULTET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1923 SVEUČILIŠTE U ZAGREBU - AGRONOMSKI FAKULTET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1923 SVEUČILIŠTE U ZAGREBU - AGRONOMSKI FAKULTET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135059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1923 SVEUČILIŠTE U ZAGREBU - AGRONOMSKI FAKULTET</v>
      </c>
    </row>
    <row r="46" spans="1:8" ht="29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1923 SVEUČILIŠTE U ZAGREBU - AGRONOMSKI FAKULTET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1923 SVEUČILIŠTE U ZAGREBU - AGRONOMSKI FAKULTET</v>
      </c>
    </row>
    <row r="48" spans="1:8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1923 SVEUČILIŠTE U ZAGREBU - AGRONOMSKI FAKULTET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1923 SVEUČILIŠTE U ZAGREBU - AGRONOMSKI FAKULTET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10000</v>
      </c>
      <c r="E50" s="309">
        <f t="shared" si="11"/>
        <v>120000</v>
      </c>
      <c r="F50" s="309">
        <f t="shared" si="11"/>
        <v>110000</v>
      </c>
      <c r="G50" s="309">
        <f t="shared" si="11"/>
        <v>110000</v>
      </c>
      <c r="H50" s="315" t="str">
        <f>'OPĆI DIO'!$C$1</f>
        <v>1923 SVEUČILIŠTE U ZAGREBU - AGRONOMSKI FAKULTET</v>
      </c>
    </row>
    <row r="51" spans="1:8">
      <c r="A51" s="365">
        <v>61</v>
      </c>
      <c r="B51" s="364" t="s">
        <v>4804</v>
      </c>
      <c r="C51" s="350"/>
      <c r="D51" s="350">
        <v>10000</v>
      </c>
      <c r="E51" s="342">
        <f>SUMIF('Unos rashoda i izdataka'!$Q$3:$Q$501,$A51,'Unos rashoda i izdataka'!J$3:J$501)+SUMIF('Unos rashoda P4'!$A$3:$A$501,$A51,'Unos rashoda P4'!H$3:H$501)</f>
        <v>120000</v>
      </c>
      <c r="F51" s="342">
        <f>SUMIF('Unos rashoda i izdataka'!$Q$3:$Q$501,$A51,'Unos rashoda i izdataka'!K$3:K$501)+SUMIF('Unos rashoda P4'!$A$3:$A$501,$A51,'Unos rashoda P4'!I$3:I$501)</f>
        <v>110000</v>
      </c>
      <c r="G51" s="342">
        <f>SUMIF('Unos rashoda i izdataka'!$Q$3:$Q$501,$A51,'Unos rashoda i izdataka'!L$3:L$501)+SUMIF('Unos rashoda P4'!$A$3:$A$501,$A51,'Unos rashoda P4'!J$3:J$501)</f>
        <v>110000</v>
      </c>
      <c r="H51" s="315" t="str">
        <f>'OPĆI DIO'!$C$1</f>
        <v>1923 SVEUČILIŠTE U ZAGREBU - AGRONOMSKI FAKULTET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1923 SVEUČILIŠTE U ZAGREBU - AGRONOMSKI FAKULTET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242878</v>
      </c>
      <c r="E53" s="309">
        <f t="shared" si="12"/>
        <v>33000</v>
      </c>
      <c r="F53" s="309">
        <f t="shared" si="12"/>
        <v>33000</v>
      </c>
      <c r="G53" s="309">
        <f t="shared" si="12"/>
        <v>34000</v>
      </c>
      <c r="H53" s="315" t="str">
        <f>'OPĆI DIO'!$C$1</f>
        <v>1923 SVEUČILIŠTE U ZAGREBU - AGRONOMSKI FAKULTET</v>
      </c>
    </row>
    <row r="54" spans="1:8" ht="29">
      <c r="A54" s="365">
        <v>71</v>
      </c>
      <c r="B54" s="364" t="s">
        <v>4807</v>
      </c>
      <c r="C54" s="350"/>
      <c r="D54" s="350">
        <v>242878</v>
      </c>
      <c r="E54" s="342">
        <f>SUMIF('Unos rashoda i izdataka'!$Q$3:$Q$501,$A54,'Unos rashoda i izdataka'!J$3:J$501)+SUMIF('Unos rashoda P4'!$A$3:$A$501,$A54,'Unos rashoda P4'!H$3:H$501)</f>
        <v>33000</v>
      </c>
      <c r="F54" s="342">
        <f>SUMIF('Unos rashoda i izdataka'!$Q$3:$Q$501,$A54,'Unos rashoda i izdataka'!K$3:K$501)+SUMIF('Unos rashoda P4'!$A$3:$A$501,$A54,'Unos rashoda P4'!I$3:I$501)</f>
        <v>33000</v>
      </c>
      <c r="G54" s="342">
        <f>SUMIF('Unos rashoda i izdataka'!$Q$3:$Q$501,$A54,'Unos rashoda i izdataka'!L$3:L$501)+SUMIF('Unos rashoda P4'!$A$3:$A$501,$A54,'Unos rashoda P4'!J$3:J$501)</f>
        <v>34000</v>
      </c>
      <c r="H54" s="315" t="str">
        <f>'OPĆI DIO'!$C$1</f>
        <v>1923 SVEUČILIŠTE U ZAGREBU - AGRONOMSKI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45" activePane="bottomRight" state="frozen"/>
      <selection pane="topRight" activeCell="B1" sqref="B1"/>
      <selection pane="bottomLeft" activeCell="A4" sqref="A4"/>
      <selection pane="bottomRight" activeCell="C71" sqref="C71"/>
    </sheetView>
  </sheetViews>
  <sheetFormatPr defaultColWidth="0" defaultRowHeight="14.5"/>
  <cols>
    <col min="1" max="1" width="9.26953125" style="226" bestFit="1" customWidth="1"/>
    <col min="2" max="2" width="41.81640625" style="208" customWidth="1"/>
    <col min="3" max="4" width="17.7265625" style="208" customWidth="1"/>
    <col min="5" max="7" width="15.81640625" customWidth="1"/>
    <col min="8" max="192" width="0" hidden="1" customWidth="1"/>
    <col min="193" max="16384" width="9.1796875" hidden="1"/>
  </cols>
  <sheetData>
    <row r="1" spans="1:192" s="17" customFormat="1" ht="24" customHeight="1">
      <c r="A1" s="399" t="s">
        <v>3911</v>
      </c>
      <c r="B1" s="399"/>
      <c r="C1" s="399"/>
      <c r="D1" s="399"/>
      <c r="E1" s="399"/>
      <c r="F1" s="399"/>
      <c r="G1" s="39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6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6331977</v>
      </c>
      <c r="D5" s="354">
        <f t="shared" si="0"/>
        <v>23173674</v>
      </c>
      <c r="E5" s="354">
        <f>+E6+E15+E21+E28+E38+E45+E52+E59+E66+E75</f>
        <v>20328482</v>
      </c>
      <c r="F5" s="354">
        <f t="shared" ref="F5:G5" si="1">+F6+F15+F21+F28+F38+F45+F52+F59+F66+F75</f>
        <v>20000958</v>
      </c>
      <c r="G5" s="354">
        <f t="shared" si="1"/>
        <v>18653674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1923 SVEUČILIŠTE U ZAGREBU - AGRONOMSKI FAKULTET</v>
      </c>
    </row>
    <row r="7" spans="1:192" ht="26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1923 SVEUČILIŠTE U ZAGREBU - AGRONOMSKI FAKULTET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1923 SVEUČILIŠTE U ZAGREBU - AGRONOMSKI FAKULTET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1923 SVEUČILIŠTE U ZAGREBU - AGRONOMSKI FAKULTET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1923 SVEUČILIŠTE U ZAGREBU - AGRONOMSKI FAKULTET</v>
      </c>
    </row>
    <row r="11" spans="1:192">
      <c r="A11" s="225">
        <v>15</v>
      </c>
      <c r="B11" s="25" t="s">
        <v>3924</v>
      </c>
      <c r="C11" s="349"/>
      <c r="D11" s="349"/>
      <c r="E11" s="349"/>
      <c r="F11" s="349"/>
      <c r="G11" s="349"/>
      <c r="H11" s="315" t="str">
        <f>'OPĆI DIO'!$C$1</f>
        <v>1923 SVEUČILIŠTE U ZAGREBU - AGRONOMSKI FAKULTET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1923 SVEUČILIŠTE U ZAGREBU - AGRONOMSKI FAKULTET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1923 SVEUČILIŠTE U ZAGREBU - AGRONOMSKI FAKULTET</v>
      </c>
    </row>
    <row r="14" spans="1:192" ht="26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1923 SVEUČILIŠTE U ZAGREBU - AGRONOMSKI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1923 SVEUČILIŠTE U ZAGREBU - AGRONOMSKI FAKULTET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1923 SVEUČILIŠTE U ZAGREBU - AGRONOMSKI FAKULTET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1923 SVEUČILIŠTE U ZAGREBU - AGRONOMSKI FAKULTET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1923 SVEUČILIŠTE U ZAGREBU - AGRONOMSKI FAKULTET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1923 SVEUČILIŠTE U ZAGREBU - AGRONOMSKI FAKULTET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1923 SVEUČILIŠTE U ZAGREBU - AGRONOMSKI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1923 SVEUČILIŠTE U ZAGREBU - AGRONOMSKI FAKULTET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1923 SVEUČILIŠTE U ZAGREBU - AGRONOMSKI FAKULTET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1923 SVEUČILIŠTE U ZAGREBU - AGRONOMSKI FAKULTET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1923 SVEUČILIŠTE U ZAGREBU - AGRONOMSKI FAKULTET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1923 SVEUČILIŠTE U ZAGREBU - AGRONOMSKI FAKULTET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1923 SVEUČILIŠTE U ZAGREBU - AGRONOMSKI FAKULTET</v>
      </c>
    </row>
    <row r="27" spans="1:8" ht="26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1923 SVEUČILIŠTE U ZAGREBU - AGRONOMSKI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1923 SVEUČILIŠTE U ZAGREBU - AGRONOMSKI FAKULTET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1923 SVEUČILIŠTE U ZAGREBU - AGRONOMSKI FAKULTET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1923 SVEUČILIŠTE U ZAGREBU - AGRONOMSKI FAKULTET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1923 SVEUČILIŠTE U ZAGREBU - AGRONOMSKI FAKULTET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1923 SVEUČILIŠTE U ZAGREBU - AGRONOMSKI FAKULTET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1923 SVEUČILIŠTE U ZAGREBU - AGRONOMSKI FAKULTET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1923 SVEUČILIŠTE U ZAGREBU - AGRONOMSKI FAKULTET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1923 SVEUČILIŠTE U ZAGREBU - AGRONOMSKI FAKULTET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1923 SVEUČILIŠTE U ZAGREBU - AGRONOMSKI FAKULTET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1923 SVEUČILIŠTE U ZAGREBU - AGRONOMSKI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1923 SVEUČILIŠTE U ZAGREBU - AGRONOMSKI FAKULTET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1923 SVEUČILIŠTE U ZAGREBU - AGRONOMSKI FAKULTET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1923 SVEUČILIŠTE U ZAGREBU - AGRONOMSKI FAKULTET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1923 SVEUČILIŠTE U ZAGREBU - AGRONOMSKI FAKULTET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1923 SVEUČILIŠTE U ZAGREBU - AGRONOMSKI FAKULTET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1923 SVEUČILIŠTE U ZAGREBU - AGRONOMSKI FAKULTET</v>
      </c>
    </row>
    <row r="44" spans="1:8" ht="26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1923 SVEUČILIŠTE U ZAGREBU - AGRONOMSKI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1923 SVEUČILIŠTE U ZAGREBU - AGRONOMSKI FAKULTET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1923 SVEUČILIŠTE U ZAGREBU - AGRONOMSKI FAKULTET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1923 SVEUČILIŠTE U ZAGREBU - AGRONOMSKI FAKULTET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1923 SVEUČILIŠTE U ZAGREBU - AGRONOMSKI FAKULTET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1923 SVEUČILIŠTE U ZAGREBU - AGRONOMSKI FAKULTET</v>
      </c>
    </row>
    <row r="50" spans="1:8" ht="26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1923 SVEUČILIŠTE U ZAGREBU - AGRONOMSKI FAKULTET</v>
      </c>
    </row>
    <row r="51" spans="1:8" ht="26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1923 SVEUČILIŠTE U ZAGREBU - AGRONOMSKI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1923 SVEUČILIŠTE U ZAGREBU - AGRONOMSKI FAKULTET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1923 SVEUČILIŠTE U ZAGREBU - AGRONOMSKI FAKULTET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1923 SVEUČILIŠTE U ZAGREBU - AGRONOMSKI FAKULTET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1923 SVEUČILIŠTE U ZAGREBU - AGRONOMSKI FAKULTET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1923 SVEUČILIŠTE U ZAGREBU - AGRONOMSKI FAKULTET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1923 SVEUČILIŠTE U ZAGREBU - AGRONOMSKI FAKULTET</v>
      </c>
    </row>
    <row r="58" spans="1:8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1923 SVEUČILIŠTE U ZAGREBU - AGRONOMSKI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1923 SVEUČILIŠTE U ZAGREBU - AGRONOMSKI FAKULTET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1923 SVEUČILIŠTE U ZAGREBU - AGRONOMSKI FAKULTET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1923 SVEUČILIŠTE U ZAGREBU - AGRONOMSKI FAKULTET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1923 SVEUČILIŠTE U ZAGREBU - AGRONOMSKI FAKULTET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1923 SVEUČILIŠTE U ZAGREBU - AGRONOMSKI FAKULTET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1923 SVEUČILIŠTE U ZAGREBU - AGRONOMSKI FAKULTET</v>
      </c>
    </row>
    <row r="65" spans="1:8" ht="26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1923 SVEUČILIŠTE U ZAGREBU - AGRONOMSKI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6331977</v>
      </c>
      <c r="D66" s="233">
        <f t="shared" si="10"/>
        <v>23173674</v>
      </c>
      <c r="E66" s="233">
        <f>SUM(E67:E74)</f>
        <v>20328482</v>
      </c>
      <c r="F66" s="233">
        <f>SUM(F67:F74)</f>
        <v>20000958</v>
      </c>
      <c r="G66" s="233">
        <f>SUM(G67:G74)</f>
        <v>18653674</v>
      </c>
      <c r="H66" s="315" t="str">
        <f>'OPĆI DIO'!$C$1</f>
        <v>1923 SVEUČILIŠTE U ZAGREBU - AGRONOMSKI FAKULTET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1923 SVEUČILIŠTE U ZAGREBU - AGRONOMSKI FAKULTET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1923 SVEUČILIŠTE U ZAGREBU - AGRONOMSKI FAKULTET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1923 SVEUČILIŠTE U ZAGREBU - AGRONOMSKI FAKULTET</v>
      </c>
    </row>
    <row r="70" spans="1:8">
      <c r="A70" s="225">
        <v>94</v>
      </c>
      <c r="B70" s="25" t="s">
        <v>4023</v>
      </c>
      <c r="C70" s="349">
        <v>6331977</v>
      </c>
      <c r="D70" s="349">
        <v>23173674</v>
      </c>
      <c r="E70" s="349">
        <f>SUMIF('Unos rashoda i izdataka'!$R$3:$R$501,'A.3 RASHODI FUNK'!$A70,'Unos rashoda i izdataka'!J$3:J$501)+SUMIF('Unos rashoda P4'!$T$3:$T$501,'A.3 RASHODI FUNK'!$A70,'Unos rashoda P4'!H$3:H$501)</f>
        <v>20328482</v>
      </c>
      <c r="F70" s="349">
        <f>SUMIF('Unos rashoda i izdataka'!$R$3:$R$501,'A.3 RASHODI FUNK'!$A70,'Unos rashoda i izdataka'!K$3:K$501)+SUMIF('Unos rashoda P4'!$T$3:$T$501,'A.3 RASHODI FUNK'!$A70,'Unos rashoda P4'!I$3:I$501)</f>
        <v>20000958</v>
      </c>
      <c r="G70" s="349">
        <f>SUMIF('Unos rashoda i izdataka'!$R$3:$R$501,'A.3 RASHODI FUNK'!$A70,'Unos rashoda i izdataka'!L$3:L$501)+SUMIF('Unos rashoda P4'!$T$3:$T$501,'A.3 RASHODI FUNK'!$A70,'Unos rashoda P4'!J$3:J$501)</f>
        <v>18653674</v>
      </c>
      <c r="H70" s="315" t="str">
        <f>'OPĆI DIO'!$C$1</f>
        <v>1923 SVEUČILIŠTE U ZAGREBU - AGRONOMSKI FAKULTET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1923 SVEUČILIŠTE U ZAGREBU - AGRONOMSKI FAKULTET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1923 SVEUČILIŠTE U ZAGREBU - AGRONOMSKI FAKULTET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1923 SVEUČILIŠTE U ZAGREBU - AGRONOMSKI FAKULTET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1923 SVEUČILIŠTE U ZAGREBU - AGRONOMSKI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1923 SVEUČILIŠTE U ZAGREBU - AGRONOMSKI FAKULTET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1923 SVEUČILIŠTE U ZAGREBU - AGRONOMSKI FAKULTET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1923 SVEUČILIŠTE U ZAGREBU - AGRONOMSKI FAKULTET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1923 SVEUČILIŠTE U ZAGREBU - AGRONOMSKI FAKULTET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1923 SVEUČILIŠTE U ZAGREBU - AGRONOMSKI FAKULTET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1923 SVEUČILIŠTE U ZAGREBU - AGRONOMSKI FAKULTET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1923 SVEUČILIŠTE U ZAGREBU - AGRONOMSKI FAKULTET</v>
      </c>
    </row>
    <row r="82" spans="1:8" ht="26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1923 SVEUČILIŠTE U ZAGREBU - AGRONOMSKI FAKULTET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1923 SVEUČILIŠTE U ZAGREBU - AGRONOMSKI FAKULTET</v>
      </c>
    </row>
    <row r="84" spans="1:8" ht="26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1923 SVEUČILIŠTE U ZAGREBU - AGRONOMSKI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4" sqref="D14:E14"/>
    </sheetView>
  </sheetViews>
  <sheetFormatPr defaultColWidth="0" defaultRowHeight="14.5"/>
  <cols>
    <col min="1" max="1" width="4.453125" style="246" customWidth="1"/>
    <col min="2" max="2" width="5.7265625" style="246" customWidth="1"/>
    <col min="3" max="3" width="44.7265625" style="246" customWidth="1"/>
    <col min="4" max="8" width="15.26953125" style="246" customWidth="1"/>
    <col min="9" max="10" width="25.26953125" style="246" hidden="1" customWidth="1"/>
    <col min="11" max="16384" width="9.179687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5">
      <c r="A2" s="407" t="s">
        <v>3883</v>
      </c>
      <c r="B2" s="407"/>
      <c r="C2" s="407"/>
      <c r="D2" s="407"/>
      <c r="E2" s="407"/>
      <c r="F2" s="407"/>
      <c r="G2" s="407"/>
      <c r="H2" s="40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5">
      <c r="A4" s="407" t="s">
        <v>3909</v>
      </c>
      <c r="B4" s="407"/>
      <c r="C4" s="407"/>
      <c r="D4" s="407"/>
      <c r="E4" s="407"/>
      <c r="F4" s="407"/>
      <c r="G4" s="407"/>
      <c r="H4" s="40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5">
      <c r="A6" s="407" t="s">
        <v>4809</v>
      </c>
      <c r="B6" s="407"/>
      <c r="C6" s="407"/>
      <c r="D6" s="407"/>
      <c r="E6" s="407"/>
      <c r="F6" s="407"/>
      <c r="G6" s="407"/>
      <c r="H6" s="40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6">
      <c r="A8" s="408" t="s">
        <v>4778</v>
      </c>
      <c r="B8" s="409"/>
      <c r="C8" s="41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0.5">
      <c r="A9" s="411">
        <v>1</v>
      </c>
      <c r="B9" s="412"/>
      <c r="C9" s="41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3183</v>
      </c>
      <c r="E10" s="343">
        <f t="shared" si="0"/>
        <v>10634552</v>
      </c>
      <c r="F10" s="343">
        <f>SUM(F11:F14)</f>
        <v>1121289</v>
      </c>
      <c r="G10" s="343">
        <f t="shared" ref="G10:H10" si="1">SUM(G11:G14)</f>
        <v>995944</v>
      </c>
      <c r="H10" s="343">
        <f t="shared" si="1"/>
        <v>185667</v>
      </c>
      <c r="I10" s="315" t="str">
        <f>'OPĆI DIO'!$C$1</f>
        <v>1923 SVEUČILIŠTE U ZAGREBU - AGRONOMSKI FAKULTET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1923 SVEUČILIŠTE U ZAGREBU - AGRONOMSKI FAKULTET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1923 SVEUČILIŠTE U ZAGREBU - AGRONOMSKI FAKULTET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1923 SVEUČILIŠTE U ZAGREBU - AGRONOMSKI FAKULTET</v>
      </c>
    </row>
    <row r="14" spans="1:10">
      <c r="A14" s="261"/>
      <c r="B14" s="262">
        <v>84</v>
      </c>
      <c r="C14" s="262" t="s">
        <v>3906</v>
      </c>
      <c r="D14" s="341">
        <v>3183</v>
      </c>
      <c r="E14" s="341">
        <v>10634552</v>
      </c>
      <c r="F14" s="340">
        <f>SUMIF('Unos prihoda i primitaka'!$L$3:$L$501,$B14,'Unos prihoda i primitaka'!G$3:G$501)</f>
        <v>1121289</v>
      </c>
      <c r="G14" s="340">
        <f>SUMIF('Unos prihoda i primitaka'!$L$3:$L$501,$B14,'Unos prihoda i primitaka'!H$3:H$501)</f>
        <v>995944</v>
      </c>
      <c r="H14" s="340">
        <f>SUMIF('Unos prihoda i primitaka'!$L$3:$L$501,$B14,'Unos prihoda i primitaka'!I$3:I$501)</f>
        <v>185667</v>
      </c>
      <c r="I14" s="315" t="str">
        <f>'OPĆI DIO'!$C$1</f>
        <v>1923 SVEUČILIŠTE U ZAGREBU - AGRONOMSKI FAKULTET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1923 SVEUČILIŠTE U ZAGREBU - AGRONOMSKI FAKULTET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1923 SVEUČILIŠTE U ZAGREBU - AGRONOMSKI FAKULTET</v>
      </c>
    </row>
    <row r="17" spans="1:9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1923 SVEUČILIŠTE U ZAGREBU - AGRONOMSKI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Martina Fruk</cp:lastModifiedBy>
  <cp:lastPrinted>2024-01-01T18:19:18Z</cp:lastPrinted>
  <dcterms:created xsi:type="dcterms:W3CDTF">2018-09-10T07:36:17Z</dcterms:created>
  <dcterms:modified xsi:type="dcterms:W3CDTF">2024-02-07T11:41:27Z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